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0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12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13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0230" yWindow="-15" windowWidth="10275" windowHeight="8100"/>
  </bookViews>
  <sheets>
    <sheet name="表紙" sheetId="16" r:id="rId1"/>
    <sheet name="He" sheetId="5" r:id="rId2"/>
    <sheet name="H2" sheetId="1" r:id="rId3"/>
    <sheet name="N2" sheetId="6" r:id="rId4"/>
    <sheet name="O2" sheetId="7" r:id="rId5"/>
    <sheet name="Ar" sheetId="8" r:id="rId6"/>
    <sheet name="CO" sheetId="9" r:id="rId7"/>
    <sheet name="CO2" sheetId="10" r:id="rId8"/>
    <sheet name="H2O" sheetId="11" r:id="rId9"/>
    <sheet name="CH4" sheetId="12" r:id="rId10"/>
    <sheet name="C2H6" sheetId="13" r:id="rId11"/>
    <sheet name="C3H8" sheetId="14" r:id="rId12"/>
    <sheet name="Air" sheetId="15" r:id="rId13"/>
    <sheet name="拡散係数" sheetId="17" r:id="rId14"/>
  </sheets>
  <calcPr calcId="145621"/>
</workbook>
</file>

<file path=xl/calcChain.xml><?xml version="1.0" encoding="utf-8"?>
<calcChain xmlns="http://schemas.openxmlformats.org/spreadsheetml/2006/main">
  <c r="AE60" i="17" l="1"/>
  <c r="AD60" i="17"/>
  <c r="AC60" i="17"/>
  <c r="AB60" i="17"/>
  <c r="AA60" i="17"/>
  <c r="Z60" i="17"/>
  <c r="Y60" i="17"/>
  <c r="X60" i="17"/>
  <c r="W60" i="17"/>
  <c r="V60" i="17"/>
  <c r="U60" i="17"/>
  <c r="T60" i="17"/>
  <c r="S60" i="17"/>
  <c r="R60" i="17"/>
  <c r="Q60" i="17"/>
  <c r="P60" i="17"/>
  <c r="O60" i="17"/>
  <c r="N60" i="17"/>
  <c r="M60" i="17"/>
  <c r="L60" i="17"/>
  <c r="K60" i="17"/>
  <c r="J60" i="17"/>
  <c r="I60" i="17"/>
  <c r="H60" i="17"/>
  <c r="G60" i="17"/>
  <c r="F60" i="17"/>
  <c r="E60" i="17"/>
  <c r="AE59" i="17"/>
  <c r="AD59" i="17"/>
  <c r="AC59" i="17"/>
  <c r="AB59" i="17"/>
  <c r="AA59" i="17"/>
  <c r="Z59" i="17"/>
  <c r="Y59" i="17"/>
  <c r="X59" i="17"/>
  <c r="W59" i="17"/>
  <c r="V59" i="17"/>
  <c r="U59" i="17"/>
  <c r="T59" i="17"/>
  <c r="S59" i="17"/>
  <c r="R59" i="17"/>
  <c r="Q59" i="17"/>
  <c r="P59" i="17"/>
  <c r="O59" i="17"/>
  <c r="N59" i="17"/>
  <c r="M59" i="17"/>
  <c r="L59" i="17"/>
  <c r="K59" i="17"/>
  <c r="J59" i="17"/>
  <c r="I59" i="17"/>
  <c r="H59" i="17"/>
  <c r="G59" i="17"/>
  <c r="F59" i="17"/>
  <c r="E59" i="17"/>
  <c r="AE58" i="17"/>
  <c r="AD58" i="17"/>
  <c r="AC58" i="17"/>
  <c r="AB58" i="17"/>
  <c r="AA58" i="17"/>
  <c r="Z58" i="17"/>
  <c r="Y58" i="17"/>
  <c r="X58" i="17"/>
  <c r="W58" i="17"/>
  <c r="V58" i="17"/>
  <c r="U58" i="17"/>
  <c r="T58" i="17"/>
  <c r="S58" i="17"/>
  <c r="R58" i="17"/>
  <c r="Q58" i="17"/>
  <c r="P58" i="17"/>
  <c r="O58" i="17"/>
  <c r="N58" i="17"/>
  <c r="M58" i="17"/>
  <c r="L58" i="17"/>
  <c r="K58" i="17"/>
  <c r="J58" i="17"/>
  <c r="I58" i="17"/>
  <c r="H58" i="17"/>
  <c r="G58" i="17"/>
  <c r="F58" i="17"/>
  <c r="E58" i="17"/>
  <c r="AE57" i="17"/>
  <c r="AD57" i="17"/>
  <c r="AC57" i="17"/>
  <c r="AB57" i="17"/>
  <c r="AA57" i="17"/>
  <c r="Z57" i="17"/>
  <c r="Y57" i="17"/>
  <c r="X57" i="17"/>
  <c r="W57" i="17"/>
  <c r="V57" i="17"/>
  <c r="U57" i="17"/>
  <c r="T57" i="17"/>
  <c r="S57" i="17"/>
  <c r="R57" i="17"/>
  <c r="Q57" i="17"/>
  <c r="P57" i="17"/>
  <c r="O57" i="17"/>
  <c r="N57" i="17"/>
  <c r="M57" i="17"/>
  <c r="L57" i="17"/>
  <c r="K57" i="17"/>
  <c r="J57" i="17"/>
  <c r="I57" i="17"/>
  <c r="H57" i="17"/>
  <c r="G57" i="17"/>
  <c r="F57" i="17"/>
  <c r="E57" i="17"/>
  <c r="AE56" i="17"/>
  <c r="AD56" i="17"/>
  <c r="AC56" i="17"/>
  <c r="AB56" i="17"/>
  <c r="AA56" i="17"/>
  <c r="Z56" i="17"/>
  <c r="Y56" i="17"/>
  <c r="X56" i="17"/>
  <c r="W56" i="17"/>
  <c r="V56" i="17"/>
  <c r="U56" i="17"/>
  <c r="T56" i="17"/>
  <c r="S56" i="17"/>
  <c r="R56" i="17"/>
  <c r="Q56" i="17"/>
  <c r="P56" i="17"/>
  <c r="O56" i="17"/>
  <c r="N56" i="17"/>
  <c r="M56" i="17"/>
  <c r="L56" i="17"/>
  <c r="K56" i="17"/>
  <c r="J56" i="17"/>
  <c r="I56" i="17"/>
  <c r="H56" i="17"/>
  <c r="G56" i="17"/>
  <c r="F56" i="17"/>
  <c r="E56" i="17"/>
  <c r="AE55" i="17"/>
  <c r="AD55" i="17"/>
  <c r="AC55" i="17"/>
  <c r="AB55" i="17"/>
  <c r="AA55" i="17"/>
  <c r="Z55" i="17"/>
  <c r="Y55" i="17"/>
  <c r="X55" i="17"/>
  <c r="W55" i="17"/>
  <c r="V55" i="17"/>
  <c r="U55" i="17"/>
  <c r="T55" i="17"/>
  <c r="S55" i="17"/>
  <c r="R55" i="17"/>
  <c r="Q55" i="17"/>
  <c r="P55" i="17"/>
  <c r="O55" i="17"/>
  <c r="N55" i="17"/>
  <c r="M55" i="17"/>
  <c r="L55" i="17"/>
  <c r="K55" i="17"/>
  <c r="J55" i="17"/>
  <c r="I55" i="17"/>
  <c r="H55" i="17"/>
  <c r="G55" i="17"/>
  <c r="F55" i="17"/>
  <c r="E55" i="17"/>
  <c r="AE54" i="17"/>
  <c r="AD54" i="17"/>
  <c r="AC54" i="17"/>
  <c r="AB54" i="17"/>
  <c r="AA54" i="17"/>
  <c r="Z54" i="17"/>
  <c r="Y54" i="17"/>
  <c r="X54" i="17"/>
  <c r="W54" i="17"/>
  <c r="V54" i="17"/>
  <c r="U54" i="17"/>
  <c r="T54" i="17"/>
  <c r="S54" i="17"/>
  <c r="R54" i="17"/>
  <c r="Q54" i="17"/>
  <c r="P54" i="17"/>
  <c r="O54" i="17"/>
  <c r="N54" i="17"/>
  <c r="M54" i="17"/>
  <c r="L54" i="17"/>
  <c r="K54" i="17"/>
  <c r="J54" i="17"/>
  <c r="I54" i="17"/>
  <c r="H54" i="17"/>
  <c r="G54" i="17"/>
  <c r="F54" i="17"/>
  <c r="E54" i="17"/>
  <c r="AE53" i="17"/>
  <c r="AD53" i="17"/>
  <c r="AC53" i="17"/>
  <c r="AB53" i="17"/>
  <c r="AA53" i="17"/>
  <c r="Z53" i="17"/>
  <c r="Y53" i="17"/>
  <c r="X53" i="17"/>
  <c r="W53" i="17"/>
  <c r="V53" i="17"/>
  <c r="U53" i="17"/>
  <c r="T53" i="17"/>
  <c r="S53" i="17"/>
  <c r="R53" i="17"/>
  <c r="Q53" i="17"/>
  <c r="P53" i="17"/>
  <c r="O53" i="17"/>
  <c r="N53" i="17"/>
  <c r="M53" i="17"/>
  <c r="L53" i="17"/>
  <c r="K53" i="17"/>
  <c r="J53" i="17"/>
  <c r="I53" i="17"/>
  <c r="H53" i="17"/>
  <c r="G53" i="17"/>
  <c r="F53" i="17"/>
  <c r="E53" i="17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O52" i="17"/>
  <c r="N52" i="17"/>
  <c r="M52" i="17"/>
  <c r="L52" i="17"/>
  <c r="K52" i="17"/>
  <c r="J52" i="17"/>
  <c r="I52" i="17"/>
  <c r="H52" i="17"/>
  <c r="G52" i="17"/>
  <c r="F52" i="17"/>
  <c r="E52" i="17"/>
  <c r="AE51" i="17"/>
  <c r="AD51" i="17"/>
  <c r="AC51" i="17"/>
  <c r="AB51" i="17"/>
  <c r="AA51" i="17"/>
  <c r="Z51" i="17"/>
  <c r="Y51" i="17"/>
  <c r="X51" i="17"/>
  <c r="W51" i="17"/>
  <c r="V51" i="17"/>
  <c r="U51" i="17"/>
  <c r="T51" i="17"/>
  <c r="S51" i="17"/>
  <c r="R51" i="17"/>
  <c r="Q51" i="17"/>
  <c r="P51" i="17"/>
  <c r="O51" i="17"/>
  <c r="N51" i="17"/>
  <c r="M51" i="17"/>
  <c r="L51" i="17"/>
  <c r="K51" i="17"/>
  <c r="J51" i="17"/>
  <c r="I51" i="17"/>
  <c r="H51" i="17"/>
  <c r="G51" i="17"/>
  <c r="F51" i="17"/>
  <c r="E51" i="17"/>
  <c r="AE50" i="17"/>
  <c r="AD50" i="17"/>
  <c r="AC50" i="17"/>
  <c r="AB50" i="17"/>
  <c r="AA50" i="17"/>
  <c r="Z50" i="17"/>
  <c r="Y50" i="17"/>
  <c r="X50" i="17"/>
  <c r="W50" i="17"/>
  <c r="V50" i="17"/>
  <c r="U50" i="17"/>
  <c r="T50" i="17"/>
  <c r="S50" i="17"/>
  <c r="R50" i="17"/>
  <c r="Q50" i="17"/>
  <c r="P50" i="17"/>
  <c r="O50" i="17"/>
  <c r="N50" i="17"/>
  <c r="M50" i="17"/>
  <c r="L50" i="17"/>
  <c r="K50" i="17"/>
  <c r="J50" i="17"/>
  <c r="I50" i="17"/>
  <c r="H50" i="17"/>
  <c r="G50" i="17"/>
  <c r="F50" i="17"/>
  <c r="E50" i="17"/>
  <c r="AE49" i="17"/>
  <c r="AD49" i="17"/>
  <c r="AC49" i="17"/>
  <c r="AB49" i="17"/>
  <c r="AA49" i="17"/>
  <c r="Z49" i="17"/>
  <c r="Y49" i="17"/>
  <c r="X49" i="17"/>
  <c r="W49" i="17"/>
  <c r="V49" i="17"/>
  <c r="U49" i="17"/>
  <c r="T49" i="17"/>
  <c r="S49" i="17"/>
  <c r="R49" i="17"/>
  <c r="Q49" i="17"/>
  <c r="P49" i="17"/>
  <c r="O49" i="17"/>
  <c r="N49" i="17"/>
  <c r="M49" i="17"/>
  <c r="L49" i="17"/>
  <c r="K49" i="17"/>
  <c r="J49" i="17"/>
  <c r="I49" i="17"/>
  <c r="H49" i="17"/>
  <c r="G49" i="17"/>
  <c r="F49" i="17"/>
  <c r="E49" i="17"/>
  <c r="AE48" i="17"/>
  <c r="AD48" i="17"/>
  <c r="AC48" i="17"/>
  <c r="AB48" i="17"/>
  <c r="AA48" i="17"/>
  <c r="Z48" i="17"/>
  <c r="Y48" i="17"/>
  <c r="X48" i="17"/>
  <c r="W48" i="17"/>
  <c r="V48" i="17"/>
  <c r="U48" i="17"/>
  <c r="T48" i="17"/>
  <c r="S48" i="17"/>
  <c r="R48" i="17"/>
  <c r="Q48" i="17"/>
  <c r="P48" i="17"/>
  <c r="O48" i="17"/>
  <c r="N48" i="17"/>
  <c r="M48" i="17"/>
  <c r="L48" i="17"/>
  <c r="K48" i="17"/>
  <c r="J48" i="17"/>
  <c r="I48" i="17"/>
  <c r="H48" i="17"/>
  <c r="G48" i="17"/>
  <c r="F48" i="17"/>
  <c r="E48" i="17"/>
  <c r="AE47" i="17"/>
  <c r="AD47" i="17"/>
  <c r="AC47" i="17"/>
  <c r="AB47" i="17"/>
  <c r="AA47" i="17"/>
  <c r="Z47" i="17"/>
  <c r="Y47" i="17"/>
  <c r="X47" i="17"/>
  <c r="W47" i="17"/>
  <c r="V47" i="17"/>
  <c r="U47" i="17"/>
  <c r="T47" i="17"/>
  <c r="S47" i="17"/>
  <c r="R47" i="17"/>
  <c r="Q47" i="17"/>
  <c r="P47" i="17"/>
  <c r="O47" i="17"/>
  <c r="N47" i="17"/>
  <c r="M47" i="17"/>
  <c r="L47" i="17"/>
  <c r="K47" i="17"/>
  <c r="J47" i="17"/>
  <c r="I47" i="17"/>
  <c r="H47" i="17"/>
  <c r="G47" i="17"/>
  <c r="F47" i="17"/>
  <c r="E47" i="17"/>
  <c r="AE46" i="17"/>
  <c r="AD46" i="17"/>
  <c r="AC46" i="17"/>
  <c r="AB46" i="17"/>
  <c r="AA46" i="17"/>
  <c r="Z46" i="17"/>
  <c r="Y46" i="17"/>
  <c r="X46" i="17"/>
  <c r="W46" i="17"/>
  <c r="V46" i="17"/>
  <c r="U46" i="17"/>
  <c r="T46" i="17"/>
  <c r="S46" i="17"/>
  <c r="R46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AE45" i="17"/>
  <c r="AD45" i="17"/>
  <c r="AC45" i="17"/>
  <c r="AB45" i="17"/>
  <c r="AA45" i="17"/>
  <c r="Z45" i="17"/>
  <c r="Y45" i="17"/>
  <c r="X45" i="17"/>
  <c r="W45" i="17"/>
  <c r="V45" i="17"/>
  <c r="U45" i="17"/>
  <c r="T45" i="17"/>
  <c r="S45" i="17"/>
  <c r="R45" i="17"/>
  <c r="Q45" i="17"/>
  <c r="P45" i="17"/>
  <c r="O45" i="17"/>
  <c r="N45" i="17"/>
  <c r="M45" i="17"/>
  <c r="L45" i="17"/>
  <c r="K45" i="17"/>
  <c r="J45" i="17"/>
  <c r="I45" i="17"/>
  <c r="H45" i="17"/>
  <c r="G45" i="17"/>
  <c r="F45" i="17"/>
  <c r="E45" i="17"/>
  <c r="AE44" i="17"/>
  <c r="AD44" i="17"/>
  <c r="AC44" i="17"/>
  <c r="AB44" i="17"/>
  <c r="AA44" i="17"/>
  <c r="Z44" i="17"/>
  <c r="Y44" i="17"/>
  <c r="X44" i="17"/>
  <c r="W44" i="17"/>
  <c r="V44" i="17"/>
  <c r="U44" i="17"/>
  <c r="T44" i="17"/>
  <c r="S44" i="17"/>
  <c r="R44" i="17"/>
  <c r="Q44" i="17"/>
  <c r="P44" i="17"/>
  <c r="O44" i="17"/>
  <c r="N44" i="17"/>
  <c r="M44" i="17"/>
  <c r="L44" i="17"/>
  <c r="K44" i="17"/>
  <c r="J44" i="17"/>
  <c r="I44" i="17"/>
  <c r="H44" i="17"/>
  <c r="G44" i="17"/>
  <c r="F44" i="17"/>
  <c r="E44" i="17"/>
  <c r="AE43" i="17"/>
  <c r="AD43" i="17"/>
  <c r="AC43" i="17"/>
  <c r="AB43" i="17"/>
  <c r="AA43" i="17"/>
  <c r="Z43" i="17"/>
  <c r="Y43" i="17"/>
  <c r="X43" i="17"/>
  <c r="W43" i="17"/>
  <c r="V43" i="17"/>
  <c r="U43" i="17"/>
  <c r="T43" i="17"/>
  <c r="S43" i="17"/>
  <c r="R43" i="17"/>
  <c r="Q43" i="17"/>
  <c r="P43" i="17"/>
  <c r="O43" i="17"/>
  <c r="N43" i="17"/>
  <c r="M43" i="17"/>
  <c r="L43" i="17"/>
  <c r="K43" i="17"/>
  <c r="J43" i="17"/>
  <c r="I43" i="17"/>
  <c r="H43" i="17"/>
  <c r="G43" i="17"/>
  <c r="F43" i="17"/>
  <c r="E43" i="17"/>
  <c r="AE42" i="17"/>
  <c r="AD42" i="17"/>
  <c r="AC42" i="17"/>
  <c r="AB42" i="17"/>
  <c r="AA42" i="17"/>
  <c r="Z42" i="17"/>
  <c r="Y42" i="17"/>
  <c r="X42" i="17"/>
  <c r="W42" i="17"/>
  <c r="V42" i="17"/>
  <c r="U42" i="17"/>
  <c r="T42" i="17"/>
  <c r="S42" i="17"/>
  <c r="R42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E42" i="17"/>
  <c r="AE41" i="17"/>
  <c r="AD41" i="17"/>
  <c r="AC41" i="17"/>
  <c r="AB41" i="17"/>
  <c r="AA41" i="17"/>
  <c r="Z41" i="17"/>
  <c r="Y41" i="17"/>
  <c r="X41" i="17"/>
  <c r="W41" i="17"/>
  <c r="V41" i="17"/>
  <c r="U41" i="17"/>
  <c r="T41" i="17"/>
  <c r="S41" i="17"/>
  <c r="R41" i="17"/>
  <c r="Q41" i="17"/>
  <c r="P41" i="17"/>
  <c r="O41" i="17"/>
  <c r="N41" i="17"/>
  <c r="M41" i="17"/>
  <c r="L41" i="17"/>
  <c r="K41" i="17"/>
  <c r="J41" i="17"/>
  <c r="I41" i="17"/>
  <c r="H41" i="17"/>
  <c r="G41" i="17"/>
  <c r="F41" i="17"/>
  <c r="E41" i="17"/>
  <c r="AE40" i="17"/>
  <c r="AD40" i="17"/>
  <c r="AC40" i="17"/>
  <c r="AB40" i="17"/>
  <c r="AA40" i="17"/>
  <c r="Z40" i="17"/>
  <c r="Y40" i="17"/>
  <c r="X40" i="17"/>
  <c r="W40" i="17"/>
  <c r="V40" i="17"/>
  <c r="U40" i="17"/>
  <c r="T40" i="17"/>
  <c r="S40" i="17"/>
  <c r="R40" i="17"/>
  <c r="Q40" i="17"/>
  <c r="P40" i="17"/>
  <c r="O40" i="17"/>
  <c r="N40" i="17"/>
  <c r="M40" i="17"/>
  <c r="L40" i="17"/>
  <c r="K40" i="17"/>
  <c r="J40" i="17"/>
  <c r="I40" i="17"/>
  <c r="H40" i="17"/>
  <c r="G40" i="17"/>
  <c r="F40" i="17"/>
  <c r="E40" i="17"/>
  <c r="AE39" i="17"/>
  <c r="AD39" i="17"/>
  <c r="AC39" i="17"/>
  <c r="AB39" i="17"/>
  <c r="AA39" i="17"/>
  <c r="Z39" i="17"/>
  <c r="Y39" i="17"/>
  <c r="X39" i="17"/>
  <c r="W39" i="17"/>
  <c r="V39" i="17"/>
  <c r="U39" i="17"/>
  <c r="T39" i="17"/>
  <c r="S39" i="17"/>
  <c r="R39" i="17"/>
  <c r="Q39" i="17"/>
  <c r="P39" i="17"/>
  <c r="O39" i="17"/>
  <c r="N39" i="17"/>
  <c r="M39" i="17"/>
  <c r="L39" i="17"/>
  <c r="K39" i="17"/>
  <c r="J39" i="17"/>
  <c r="I39" i="17"/>
  <c r="H39" i="17"/>
  <c r="G39" i="17"/>
  <c r="F39" i="17"/>
  <c r="E39" i="17"/>
  <c r="AE38" i="17"/>
  <c r="AD38" i="17"/>
  <c r="AC38" i="17"/>
  <c r="AB38" i="17"/>
  <c r="AA38" i="17"/>
  <c r="Z38" i="17"/>
  <c r="Y38" i="17"/>
  <c r="X38" i="17"/>
  <c r="W38" i="17"/>
  <c r="V38" i="17"/>
  <c r="U38" i="17"/>
  <c r="T38" i="17"/>
  <c r="S38" i="17"/>
  <c r="R38" i="17"/>
  <c r="Q38" i="17"/>
  <c r="P38" i="17"/>
  <c r="O38" i="17"/>
  <c r="N38" i="17"/>
  <c r="M38" i="17"/>
  <c r="L38" i="17"/>
  <c r="K38" i="17"/>
  <c r="J38" i="17"/>
  <c r="I38" i="17"/>
  <c r="H38" i="17"/>
  <c r="G38" i="17"/>
  <c r="F38" i="17"/>
  <c r="E38" i="17"/>
  <c r="AE37" i="17"/>
  <c r="AD37" i="17"/>
  <c r="AC37" i="17"/>
  <c r="AB37" i="17"/>
  <c r="AA37" i="17"/>
  <c r="Z37" i="17"/>
  <c r="Y37" i="17"/>
  <c r="X37" i="17"/>
  <c r="W37" i="17"/>
  <c r="V37" i="17"/>
  <c r="U37" i="17"/>
  <c r="T37" i="17"/>
  <c r="S37" i="17"/>
  <c r="R37" i="17"/>
  <c r="Q37" i="17"/>
  <c r="P37" i="17"/>
  <c r="O37" i="17"/>
  <c r="N37" i="17"/>
  <c r="M37" i="17"/>
  <c r="L37" i="17"/>
  <c r="K37" i="17"/>
  <c r="J37" i="17"/>
  <c r="I37" i="17"/>
  <c r="H37" i="17"/>
  <c r="G37" i="17"/>
  <c r="F37" i="17"/>
  <c r="E37" i="17"/>
  <c r="AE36" i="17"/>
  <c r="AD36" i="17"/>
  <c r="AC36" i="17"/>
  <c r="AB36" i="17"/>
  <c r="AA36" i="17"/>
  <c r="Z36" i="17"/>
  <c r="Y36" i="17"/>
  <c r="X36" i="17"/>
  <c r="W36" i="17"/>
  <c r="V36" i="17"/>
  <c r="U36" i="17"/>
  <c r="T36" i="17"/>
  <c r="S36" i="17"/>
  <c r="R36" i="17"/>
  <c r="Q36" i="17"/>
  <c r="P36" i="17"/>
  <c r="O36" i="17"/>
  <c r="N36" i="17"/>
  <c r="M36" i="17"/>
  <c r="L36" i="17"/>
  <c r="K36" i="17"/>
  <c r="J36" i="17"/>
  <c r="I36" i="17"/>
  <c r="H36" i="17"/>
  <c r="G36" i="17"/>
  <c r="F36" i="17"/>
  <c r="E36" i="17"/>
  <c r="AE35" i="17"/>
  <c r="AD35" i="17"/>
  <c r="AC35" i="17"/>
  <c r="AB35" i="17"/>
  <c r="AA35" i="17"/>
  <c r="Z35" i="17"/>
  <c r="Y35" i="17"/>
  <c r="X35" i="17"/>
  <c r="W35" i="17"/>
  <c r="V35" i="17"/>
  <c r="U35" i="17"/>
  <c r="T35" i="17"/>
  <c r="S35" i="17"/>
  <c r="R35" i="17"/>
  <c r="Q35" i="17"/>
  <c r="P35" i="17"/>
  <c r="O35" i="17"/>
  <c r="N35" i="17"/>
  <c r="M35" i="17"/>
  <c r="L35" i="17"/>
  <c r="K35" i="17"/>
  <c r="J35" i="17"/>
  <c r="I35" i="17"/>
  <c r="H35" i="17"/>
  <c r="G35" i="17"/>
  <c r="F35" i="17"/>
  <c r="E35" i="17"/>
  <c r="AE34" i="17"/>
  <c r="AD34" i="17"/>
  <c r="AC34" i="17"/>
  <c r="AB34" i="17"/>
  <c r="AA34" i="17"/>
  <c r="Z34" i="17"/>
  <c r="Y34" i="17"/>
  <c r="X34" i="17"/>
  <c r="W34" i="17"/>
  <c r="V34" i="17"/>
  <c r="U34" i="17"/>
  <c r="T34" i="17"/>
  <c r="S34" i="17"/>
  <c r="R34" i="17"/>
  <c r="Q34" i="17"/>
  <c r="P34" i="17"/>
  <c r="O34" i="17"/>
  <c r="N34" i="17"/>
  <c r="M34" i="17"/>
  <c r="L34" i="17"/>
  <c r="K34" i="17"/>
  <c r="J34" i="17"/>
  <c r="I34" i="17"/>
  <c r="H34" i="17"/>
  <c r="G34" i="17"/>
  <c r="F34" i="17"/>
  <c r="E34" i="17"/>
  <c r="D35" i="17"/>
  <c r="D36" i="17"/>
  <c r="D37" i="17"/>
  <c r="D38" i="17"/>
  <c r="D39" i="17"/>
  <c r="D40" i="17"/>
  <c r="D41" i="17"/>
  <c r="D42" i="17"/>
  <c r="D43" i="17"/>
  <c r="D44" i="17"/>
  <c r="D45" i="17"/>
  <c r="D46" i="17"/>
  <c r="D47" i="17"/>
  <c r="D48" i="17"/>
  <c r="D49" i="17"/>
  <c r="D50" i="17"/>
  <c r="D51" i="17"/>
  <c r="D52" i="17"/>
  <c r="D53" i="17"/>
  <c r="D54" i="17"/>
  <c r="D55" i="17"/>
  <c r="D56" i="17"/>
  <c r="D57" i="17"/>
  <c r="D58" i="17"/>
  <c r="D59" i="17"/>
  <c r="D60" i="17"/>
  <c r="D34" i="17"/>
  <c r="E42" i="11" l="1"/>
  <c r="E43" i="11"/>
  <c r="E44" i="11"/>
  <c r="E45" i="11"/>
  <c r="E46" i="11"/>
  <c r="E47" i="11"/>
  <c r="E48" i="11"/>
  <c r="E49" i="11"/>
  <c r="E50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41" i="1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41" i="5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41" i="10"/>
  <c r="W24" i="17" l="1"/>
  <c r="AE12" i="17"/>
  <c r="H29" i="17"/>
  <c r="I29" i="17"/>
  <c r="J29" i="17"/>
  <c r="K29" i="17"/>
  <c r="M29" i="17"/>
  <c r="N29" i="17"/>
  <c r="O29" i="17"/>
  <c r="Q29" i="17"/>
  <c r="R29" i="17"/>
  <c r="S29" i="17"/>
  <c r="U29" i="17"/>
  <c r="V29" i="17"/>
  <c r="W29" i="17"/>
  <c r="Y29" i="17"/>
  <c r="Z29" i="17"/>
  <c r="AA29" i="17"/>
  <c r="AD29" i="17"/>
  <c r="AE29" i="17"/>
  <c r="H30" i="17"/>
  <c r="I30" i="17"/>
  <c r="J30" i="17"/>
  <c r="K30" i="17"/>
  <c r="M30" i="17"/>
  <c r="N30" i="17"/>
  <c r="O30" i="17"/>
  <c r="Q30" i="17"/>
  <c r="R30" i="17"/>
  <c r="S30" i="17"/>
  <c r="U30" i="17"/>
  <c r="V30" i="17"/>
  <c r="W30" i="17"/>
  <c r="Y30" i="17"/>
  <c r="Z30" i="17"/>
  <c r="AA30" i="17"/>
  <c r="AD30" i="17"/>
  <c r="AE30" i="17"/>
  <c r="AE24" i="17"/>
  <c r="AD24" i="17"/>
  <c r="AC24" i="17"/>
  <c r="AB24" i="17"/>
  <c r="AA24" i="17"/>
  <c r="Z24" i="17"/>
  <c r="Y24" i="17"/>
  <c r="X26" i="17"/>
  <c r="X30" i="17" s="1"/>
  <c r="X25" i="17"/>
  <c r="X29" i="17" s="1"/>
  <c r="X21" i="17"/>
  <c r="X20" i="17"/>
  <c r="V24" i="17"/>
  <c r="U24" i="17"/>
  <c r="T26" i="17"/>
  <c r="T30" i="17" s="1"/>
  <c r="T25" i="17"/>
  <c r="T29" i="17" s="1"/>
  <c r="T21" i="17"/>
  <c r="T20" i="17"/>
  <c r="S24" i="17"/>
  <c r="R24" i="17"/>
  <c r="Q24" i="17"/>
  <c r="P26" i="17"/>
  <c r="P30" i="17" s="1"/>
  <c r="P25" i="17"/>
  <c r="P29" i="17" s="1"/>
  <c r="P21" i="17"/>
  <c r="P20" i="17"/>
  <c r="O24" i="17"/>
  <c r="N24" i="17"/>
  <c r="M24" i="17"/>
  <c r="L26" i="17"/>
  <c r="L30" i="17" s="1"/>
  <c r="L25" i="17"/>
  <c r="L29" i="17" s="1"/>
  <c r="L21" i="17"/>
  <c r="L20" i="17"/>
  <c r="K24" i="17"/>
  <c r="J24" i="17"/>
  <c r="I24" i="17"/>
  <c r="H24" i="17"/>
  <c r="AD12" i="17"/>
  <c r="AC14" i="17"/>
  <c r="AC30" i="17" s="1"/>
  <c r="AC13" i="17"/>
  <c r="AC29" i="17" s="1"/>
  <c r="AC9" i="17"/>
  <c r="AC8" i="17"/>
  <c r="AB14" i="17"/>
  <c r="AB30" i="17" s="1"/>
  <c r="AB13" i="17"/>
  <c r="AB29" i="17" s="1"/>
  <c r="AB9" i="17"/>
  <c r="AB8" i="17"/>
  <c r="AA12" i="17"/>
  <c r="Z12" i="17"/>
  <c r="W12" i="17"/>
  <c r="X12" i="17"/>
  <c r="Y12" i="17"/>
  <c r="V12" i="17"/>
  <c r="U12" i="17"/>
  <c r="S12" i="17"/>
  <c r="T12" i="17"/>
  <c r="R12" i="17"/>
  <c r="N12" i="17"/>
  <c r="O12" i="17"/>
  <c r="P12" i="17"/>
  <c r="Q12" i="17"/>
  <c r="H12" i="17"/>
  <c r="H28" i="17" s="1"/>
  <c r="I12" i="17"/>
  <c r="J12" i="17"/>
  <c r="J28" i="17" s="1"/>
  <c r="K12" i="17"/>
  <c r="L12" i="17"/>
  <c r="M12" i="17"/>
  <c r="F26" i="17"/>
  <c r="F25" i="17"/>
  <c r="F20" i="17"/>
  <c r="F21" i="17"/>
  <c r="E29" i="17"/>
  <c r="F29" i="17"/>
  <c r="G29" i="17"/>
  <c r="E30" i="17"/>
  <c r="F30" i="17"/>
  <c r="G30" i="17"/>
  <c r="E24" i="17"/>
  <c r="G24" i="17"/>
  <c r="D24" i="17"/>
  <c r="E12" i="17"/>
  <c r="F12" i="17"/>
  <c r="G12" i="17"/>
  <c r="D12" i="17"/>
  <c r="D28" i="17" s="1"/>
  <c r="D29" i="17"/>
  <c r="D30" i="17"/>
  <c r="AD74" i="17"/>
  <c r="AE74" i="17"/>
  <c r="AD75" i="17"/>
  <c r="AE75" i="17"/>
  <c r="AD76" i="17"/>
  <c r="AE76" i="17"/>
  <c r="AD77" i="17"/>
  <c r="AE77" i="17"/>
  <c r="AD78" i="17"/>
  <c r="AE78" i="17"/>
  <c r="AD79" i="17"/>
  <c r="AE79" i="17"/>
  <c r="AD80" i="17"/>
  <c r="AE80" i="17"/>
  <c r="AD81" i="17"/>
  <c r="AE81" i="17"/>
  <c r="AD82" i="17"/>
  <c r="AE82" i="17"/>
  <c r="AD83" i="17"/>
  <c r="AE83" i="17"/>
  <c r="AD84" i="17"/>
  <c r="AE84" i="17"/>
  <c r="AD85" i="17"/>
  <c r="AE85" i="17"/>
  <c r="AD86" i="17"/>
  <c r="AE86" i="17"/>
  <c r="AD87" i="17"/>
  <c r="AE87" i="17"/>
  <c r="AD88" i="17"/>
  <c r="AE88" i="17"/>
  <c r="AD89" i="17"/>
  <c r="AE89" i="17"/>
  <c r="AD90" i="17"/>
  <c r="AE90" i="17"/>
  <c r="AD91" i="17"/>
  <c r="AE91" i="17"/>
  <c r="AD92" i="17"/>
  <c r="AE92" i="17"/>
  <c r="AD93" i="17"/>
  <c r="AE93" i="17"/>
  <c r="AD94" i="17"/>
  <c r="AE94" i="17"/>
  <c r="AD95" i="17"/>
  <c r="AE95" i="17"/>
  <c r="AD96" i="17"/>
  <c r="AE96" i="17"/>
  <c r="AD97" i="17"/>
  <c r="AE97" i="17"/>
  <c r="AD98" i="17"/>
  <c r="AE98" i="17"/>
  <c r="AD99" i="17"/>
  <c r="AE99" i="17"/>
  <c r="AD100" i="17"/>
  <c r="AE100" i="17"/>
  <c r="G74" i="17"/>
  <c r="H74" i="17"/>
  <c r="I74" i="17"/>
  <c r="J74" i="17"/>
  <c r="K74" i="17"/>
  <c r="L74" i="17"/>
  <c r="M74" i="17"/>
  <c r="N74" i="17"/>
  <c r="O74" i="17"/>
  <c r="P74" i="17"/>
  <c r="Q74" i="17"/>
  <c r="R74" i="17"/>
  <c r="S74" i="17"/>
  <c r="T74" i="17"/>
  <c r="U74" i="17"/>
  <c r="V74" i="17"/>
  <c r="W74" i="17"/>
  <c r="X74" i="17"/>
  <c r="Y74" i="17"/>
  <c r="Z74" i="17"/>
  <c r="AA74" i="17"/>
  <c r="AB74" i="17"/>
  <c r="AC74" i="17"/>
  <c r="G75" i="17"/>
  <c r="H75" i="17"/>
  <c r="I75" i="17"/>
  <c r="J75" i="17"/>
  <c r="K75" i="17"/>
  <c r="L75" i="17"/>
  <c r="M75" i="17"/>
  <c r="N75" i="17"/>
  <c r="O75" i="17"/>
  <c r="P75" i="17"/>
  <c r="Q75" i="17"/>
  <c r="R75" i="17"/>
  <c r="S75" i="17"/>
  <c r="T75" i="17"/>
  <c r="U75" i="17"/>
  <c r="V75" i="17"/>
  <c r="W75" i="17"/>
  <c r="X75" i="17"/>
  <c r="Y75" i="17"/>
  <c r="Z75" i="17"/>
  <c r="AA75" i="17"/>
  <c r="AB75" i="17"/>
  <c r="AC75" i="17"/>
  <c r="G76" i="17"/>
  <c r="H76" i="17"/>
  <c r="I76" i="17"/>
  <c r="J76" i="17"/>
  <c r="K76" i="17"/>
  <c r="L76" i="17"/>
  <c r="M76" i="17"/>
  <c r="N76" i="17"/>
  <c r="O76" i="17"/>
  <c r="P76" i="17"/>
  <c r="Q76" i="17"/>
  <c r="R76" i="17"/>
  <c r="S76" i="17"/>
  <c r="T76" i="17"/>
  <c r="U76" i="17"/>
  <c r="V76" i="17"/>
  <c r="W76" i="17"/>
  <c r="X76" i="17"/>
  <c r="Y76" i="17"/>
  <c r="Z76" i="17"/>
  <c r="AA76" i="17"/>
  <c r="AB76" i="17"/>
  <c r="AC76" i="17"/>
  <c r="G77" i="17"/>
  <c r="H77" i="17"/>
  <c r="I77" i="17"/>
  <c r="J77" i="17"/>
  <c r="K77" i="17"/>
  <c r="L77" i="17"/>
  <c r="M77" i="17"/>
  <c r="N77" i="17"/>
  <c r="O77" i="17"/>
  <c r="P77" i="17"/>
  <c r="Q77" i="17"/>
  <c r="R77" i="17"/>
  <c r="S77" i="17"/>
  <c r="T77" i="17"/>
  <c r="U77" i="17"/>
  <c r="V77" i="17"/>
  <c r="W77" i="17"/>
  <c r="X77" i="17"/>
  <c r="Y77" i="17"/>
  <c r="Z77" i="17"/>
  <c r="AA77" i="17"/>
  <c r="AB77" i="17"/>
  <c r="AC77" i="17"/>
  <c r="G78" i="17"/>
  <c r="H78" i="17"/>
  <c r="I78" i="17"/>
  <c r="J78" i="17"/>
  <c r="K78" i="17"/>
  <c r="L78" i="17"/>
  <c r="M78" i="17"/>
  <c r="N78" i="17"/>
  <c r="O78" i="17"/>
  <c r="P78" i="17"/>
  <c r="Q78" i="17"/>
  <c r="R78" i="17"/>
  <c r="S78" i="17"/>
  <c r="T78" i="17"/>
  <c r="U78" i="17"/>
  <c r="V78" i="17"/>
  <c r="W78" i="17"/>
  <c r="X78" i="17"/>
  <c r="Y78" i="17"/>
  <c r="Z78" i="17"/>
  <c r="AA78" i="17"/>
  <c r="AB78" i="17"/>
  <c r="AC78" i="17"/>
  <c r="G79" i="17"/>
  <c r="H79" i="17"/>
  <c r="I79" i="17"/>
  <c r="J79" i="17"/>
  <c r="K79" i="17"/>
  <c r="L79" i="17"/>
  <c r="M79" i="17"/>
  <c r="N79" i="17"/>
  <c r="O79" i="17"/>
  <c r="P79" i="17"/>
  <c r="Q79" i="17"/>
  <c r="R79" i="17"/>
  <c r="S79" i="17"/>
  <c r="T79" i="17"/>
  <c r="U79" i="17"/>
  <c r="V79" i="17"/>
  <c r="W79" i="17"/>
  <c r="X79" i="17"/>
  <c r="Y79" i="17"/>
  <c r="Z79" i="17"/>
  <c r="AA79" i="17"/>
  <c r="AB79" i="17"/>
  <c r="AC79" i="17"/>
  <c r="G80" i="17"/>
  <c r="H80" i="17"/>
  <c r="I80" i="17"/>
  <c r="J80" i="17"/>
  <c r="K80" i="17"/>
  <c r="L80" i="17"/>
  <c r="M80" i="17"/>
  <c r="N80" i="17"/>
  <c r="O80" i="17"/>
  <c r="P80" i="17"/>
  <c r="Q80" i="17"/>
  <c r="R80" i="17"/>
  <c r="S80" i="17"/>
  <c r="T80" i="17"/>
  <c r="U80" i="17"/>
  <c r="V80" i="17"/>
  <c r="W80" i="17"/>
  <c r="X80" i="17"/>
  <c r="Y80" i="17"/>
  <c r="Z80" i="17"/>
  <c r="AA80" i="17"/>
  <c r="AB80" i="17"/>
  <c r="AC80" i="17"/>
  <c r="G81" i="17"/>
  <c r="H81" i="17"/>
  <c r="I81" i="17"/>
  <c r="J81" i="17"/>
  <c r="K81" i="17"/>
  <c r="L81" i="17"/>
  <c r="M81" i="17"/>
  <c r="N81" i="17"/>
  <c r="O81" i="17"/>
  <c r="P81" i="17"/>
  <c r="Q81" i="17"/>
  <c r="R81" i="17"/>
  <c r="S81" i="17"/>
  <c r="T81" i="17"/>
  <c r="U81" i="17"/>
  <c r="V81" i="17"/>
  <c r="W81" i="17"/>
  <c r="X81" i="17"/>
  <c r="Y81" i="17"/>
  <c r="Z81" i="17"/>
  <c r="AA81" i="17"/>
  <c r="AB81" i="17"/>
  <c r="AC81" i="17"/>
  <c r="G82" i="17"/>
  <c r="H82" i="17"/>
  <c r="I82" i="17"/>
  <c r="J82" i="17"/>
  <c r="K82" i="17"/>
  <c r="L82" i="17"/>
  <c r="M82" i="17"/>
  <c r="N82" i="17"/>
  <c r="O82" i="17"/>
  <c r="P82" i="17"/>
  <c r="Q82" i="17"/>
  <c r="R82" i="17"/>
  <c r="S82" i="17"/>
  <c r="T82" i="17"/>
  <c r="U82" i="17"/>
  <c r="V82" i="17"/>
  <c r="W82" i="17"/>
  <c r="X82" i="17"/>
  <c r="Y82" i="17"/>
  <c r="Z82" i="17"/>
  <c r="AA82" i="17"/>
  <c r="AB82" i="17"/>
  <c r="AC82" i="17"/>
  <c r="G83" i="17"/>
  <c r="H83" i="17"/>
  <c r="I83" i="17"/>
  <c r="J83" i="17"/>
  <c r="K83" i="17"/>
  <c r="L83" i="17"/>
  <c r="M83" i="17"/>
  <c r="N83" i="17"/>
  <c r="O83" i="17"/>
  <c r="P83" i="17"/>
  <c r="Q83" i="17"/>
  <c r="R83" i="17"/>
  <c r="S83" i="17"/>
  <c r="T83" i="17"/>
  <c r="U83" i="17"/>
  <c r="V83" i="17"/>
  <c r="W83" i="17"/>
  <c r="X83" i="17"/>
  <c r="Y83" i="17"/>
  <c r="Z83" i="17"/>
  <c r="AA83" i="17"/>
  <c r="AB83" i="17"/>
  <c r="AC83" i="17"/>
  <c r="G84" i="17"/>
  <c r="H84" i="17"/>
  <c r="I84" i="17"/>
  <c r="J84" i="17"/>
  <c r="K84" i="17"/>
  <c r="L84" i="17"/>
  <c r="M84" i="17"/>
  <c r="N84" i="17"/>
  <c r="O84" i="17"/>
  <c r="P84" i="17"/>
  <c r="Q84" i="17"/>
  <c r="R84" i="17"/>
  <c r="S84" i="17"/>
  <c r="T84" i="17"/>
  <c r="U84" i="17"/>
  <c r="V84" i="17"/>
  <c r="W84" i="17"/>
  <c r="X84" i="17"/>
  <c r="Y84" i="17"/>
  <c r="Z84" i="17"/>
  <c r="AA84" i="17"/>
  <c r="AB84" i="17"/>
  <c r="AC84" i="17"/>
  <c r="G85" i="17"/>
  <c r="H85" i="17"/>
  <c r="I85" i="17"/>
  <c r="J85" i="17"/>
  <c r="K85" i="17"/>
  <c r="L85" i="17"/>
  <c r="M85" i="17"/>
  <c r="N85" i="17"/>
  <c r="O85" i="17"/>
  <c r="P85" i="17"/>
  <c r="Q85" i="17"/>
  <c r="R85" i="17"/>
  <c r="S85" i="17"/>
  <c r="T85" i="17"/>
  <c r="U85" i="17"/>
  <c r="V85" i="17"/>
  <c r="W85" i="17"/>
  <c r="X85" i="17"/>
  <c r="Y85" i="17"/>
  <c r="Z85" i="17"/>
  <c r="AA85" i="17"/>
  <c r="AB85" i="17"/>
  <c r="AC85" i="17"/>
  <c r="G86" i="17"/>
  <c r="H86" i="17"/>
  <c r="I86" i="17"/>
  <c r="J86" i="17"/>
  <c r="K86" i="17"/>
  <c r="L86" i="17"/>
  <c r="M86" i="17"/>
  <c r="N86" i="17"/>
  <c r="O86" i="17"/>
  <c r="P86" i="17"/>
  <c r="Q86" i="17"/>
  <c r="R86" i="17"/>
  <c r="S86" i="17"/>
  <c r="T86" i="17"/>
  <c r="U86" i="17"/>
  <c r="V86" i="17"/>
  <c r="W86" i="17"/>
  <c r="X86" i="17"/>
  <c r="Y86" i="17"/>
  <c r="Z86" i="17"/>
  <c r="AA86" i="17"/>
  <c r="AB86" i="17"/>
  <c r="AC86" i="17"/>
  <c r="G87" i="17"/>
  <c r="H87" i="17"/>
  <c r="I87" i="17"/>
  <c r="J87" i="17"/>
  <c r="K87" i="17"/>
  <c r="L87" i="17"/>
  <c r="M87" i="17"/>
  <c r="N87" i="17"/>
  <c r="O87" i="17"/>
  <c r="P87" i="17"/>
  <c r="Q87" i="17"/>
  <c r="R87" i="17"/>
  <c r="S87" i="17"/>
  <c r="T87" i="17"/>
  <c r="U87" i="17"/>
  <c r="V87" i="17"/>
  <c r="W87" i="17"/>
  <c r="X87" i="17"/>
  <c r="Y87" i="17"/>
  <c r="Z87" i="17"/>
  <c r="AA87" i="17"/>
  <c r="AB87" i="17"/>
  <c r="AC87" i="17"/>
  <c r="G88" i="17"/>
  <c r="H88" i="17"/>
  <c r="I88" i="17"/>
  <c r="J88" i="17"/>
  <c r="K88" i="17"/>
  <c r="L88" i="17"/>
  <c r="M88" i="17"/>
  <c r="N88" i="17"/>
  <c r="O88" i="17"/>
  <c r="P88" i="17"/>
  <c r="Q88" i="17"/>
  <c r="R88" i="17"/>
  <c r="S88" i="17"/>
  <c r="T88" i="17"/>
  <c r="U88" i="17"/>
  <c r="V88" i="17"/>
  <c r="W88" i="17"/>
  <c r="X88" i="17"/>
  <c r="Y88" i="17"/>
  <c r="Z88" i="17"/>
  <c r="AA88" i="17"/>
  <c r="AB88" i="17"/>
  <c r="AC88" i="17"/>
  <c r="G89" i="17"/>
  <c r="H89" i="17"/>
  <c r="I89" i="17"/>
  <c r="J89" i="17"/>
  <c r="K89" i="17"/>
  <c r="L89" i="17"/>
  <c r="M89" i="17"/>
  <c r="N89" i="17"/>
  <c r="O89" i="17"/>
  <c r="P89" i="17"/>
  <c r="Q89" i="17"/>
  <c r="R89" i="17"/>
  <c r="S89" i="17"/>
  <c r="T89" i="17"/>
  <c r="U89" i="17"/>
  <c r="V89" i="17"/>
  <c r="W89" i="17"/>
  <c r="X89" i="17"/>
  <c r="Y89" i="17"/>
  <c r="Z89" i="17"/>
  <c r="AA89" i="17"/>
  <c r="AB89" i="17"/>
  <c r="AC89" i="17"/>
  <c r="G90" i="17"/>
  <c r="H90" i="17"/>
  <c r="I90" i="17"/>
  <c r="J90" i="17"/>
  <c r="K90" i="17"/>
  <c r="L90" i="17"/>
  <c r="M90" i="17"/>
  <c r="N90" i="17"/>
  <c r="O90" i="17"/>
  <c r="P90" i="17"/>
  <c r="Q90" i="17"/>
  <c r="R90" i="17"/>
  <c r="S90" i="17"/>
  <c r="T90" i="17"/>
  <c r="U90" i="17"/>
  <c r="V90" i="17"/>
  <c r="W90" i="17"/>
  <c r="X90" i="17"/>
  <c r="Y90" i="17"/>
  <c r="Z90" i="17"/>
  <c r="AA90" i="17"/>
  <c r="AB90" i="17"/>
  <c r="AC90" i="17"/>
  <c r="G91" i="17"/>
  <c r="H91" i="17"/>
  <c r="I91" i="17"/>
  <c r="J91" i="17"/>
  <c r="K91" i="17"/>
  <c r="L91" i="17"/>
  <c r="M91" i="17"/>
  <c r="N91" i="17"/>
  <c r="O91" i="17"/>
  <c r="P91" i="17"/>
  <c r="Q91" i="17"/>
  <c r="R91" i="17"/>
  <c r="S91" i="17"/>
  <c r="T91" i="17"/>
  <c r="U91" i="17"/>
  <c r="V91" i="17"/>
  <c r="W91" i="17"/>
  <c r="X91" i="17"/>
  <c r="Y91" i="17"/>
  <c r="Z91" i="17"/>
  <c r="AA91" i="17"/>
  <c r="AB91" i="17"/>
  <c r="AC91" i="17"/>
  <c r="G92" i="17"/>
  <c r="H92" i="17"/>
  <c r="I92" i="17"/>
  <c r="J92" i="17"/>
  <c r="K92" i="17"/>
  <c r="L92" i="17"/>
  <c r="M92" i="17"/>
  <c r="N92" i="17"/>
  <c r="O92" i="17"/>
  <c r="P92" i="17"/>
  <c r="Q92" i="17"/>
  <c r="R92" i="17"/>
  <c r="S92" i="17"/>
  <c r="T92" i="17"/>
  <c r="U92" i="17"/>
  <c r="V92" i="17"/>
  <c r="W92" i="17"/>
  <c r="X92" i="17"/>
  <c r="Y92" i="17"/>
  <c r="Z92" i="17"/>
  <c r="AA92" i="17"/>
  <c r="AB92" i="17"/>
  <c r="AC92" i="17"/>
  <c r="G93" i="17"/>
  <c r="H93" i="17"/>
  <c r="I93" i="17"/>
  <c r="J93" i="17"/>
  <c r="K93" i="17"/>
  <c r="L93" i="17"/>
  <c r="M93" i="17"/>
  <c r="N93" i="17"/>
  <c r="O93" i="17"/>
  <c r="P93" i="17"/>
  <c r="Q93" i="17"/>
  <c r="R93" i="17"/>
  <c r="S93" i="17"/>
  <c r="T93" i="17"/>
  <c r="U93" i="17"/>
  <c r="V93" i="17"/>
  <c r="W93" i="17"/>
  <c r="X93" i="17"/>
  <c r="Y93" i="17"/>
  <c r="Z93" i="17"/>
  <c r="AA93" i="17"/>
  <c r="AB93" i="17"/>
  <c r="AC93" i="17"/>
  <c r="G94" i="17"/>
  <c r="H94" i="17"/>
  <c r="I94" i="17"/>
  <c r="J94" i="17"/>
  <c r="K94" i="17"/>
  <c r="L94" i="17"/>
  <c r="M94" i="17"/>
  <c r="N94" i="17"/>
  <c r="O94" i="17"/>
  <c r="P94" i="17"/>
  <c r="Q94" i="17"/>
  <c r="R94" i="17"/>
  <c r="S94" i="17"/>
  <c r="T94" i="17"/>
  <c r="U94" i="17"/>
  <c r="V94" i="17"/>
  <c r="W94" i="17"/>
  <c r="X94" i="17"/>
  <c r="Y94" i="17"/>
  <c r="Z94" i="17"/>
  <c r="AA94" i="17"/>
  <c r="AB94" i="17"/>
  <c r="AC94" i="17"/>
  <c r="G95" i="17"/>
  <c r="H95" i="17"/>
  <c r="I95" i="17"/>
  <c r="J95" i="17"/>
  <c r="K95" i="17"/>
  <c r="L95" i="17"/>
  <c r="M95" i="17"/>
  <c r="N95" i="17"/>
  <c r="O95" i="17"/>
  <c r="P95" i="17"/>
  <c r="Q95" i="17"/>
  <c r="R95" i="17"/>
  <c r="S95" i="17"/>
  <c r="T95" i="17"/>
  <c r="U95" i="17"/>
  <c r="V95" i="17"/>
  <c r="W95" i="17"/>
  <c r="X95" i="17"/>
  <c r="Y95" i="17"/>
  <c r="Z95" i="17"/>
  <c r="AA95" i="17"/>
  <c r="AB95" i="17"/>
  <c r="AC95" i="17"/>
  <c r="G96" i="17"/>
  <c r="H96" i="17"/>
  <c r="I96" i="17"/>
  <c r="J96" i="17"/>
  <c r="K96" i="17"/>
  <c r="L96" i="17"/>
  <c r="M96" i="17"/>
  <c r="N96" i="17"/>
  <c r="O96" i="17"/>
  <c r="P96" i="17"/>
  <c r="Q96" i="17"/>
  <c r="R96" i="17"/>
  <c r="S96" i="17"/>
  <c r="T96" i="17"/>
  <c r="U96" i="17"/>
  <c r="V96" i="17"/>
  <c r="W96" i="17"/>
  <c r="X96" i="17"/>
  <c r="Y96" i="17"/>
  <c r="Z96" i="17"/>
  <c r="AA96" i="17"/>
  <c r="AB96" i="17"/>
  <c r="AC96" i="17"/>
  <c r="G97" i="17"/>
  <c r="H97" i="17"/>
  <c r="I97" i="17"/>
  <c r="J97" i="17"/>
  <c r="K97" i="17"/>
  <c r="L97" i="17"/>
  <c r="M97" i="17"/>
  <c r="N97" i="17"/>
  <c r="O97" i="17"/>
  <c r="P97" i="17"/>
  <c r="Q97" i="17"/>
  <c r="R97" i="17"/>
  <c r="S97" i="17"/>
  <c r="T97" i="17"/>
  <c r="U97" i="17"/>
  <c r="V97" i="17"/>
  <c r="W97" i="17"/>
  <c r="X97" i="17"/>
  <c r="Y97" i="17"/>
  <c r="Z97" i="17"/>
  <c r="AA97" i="17"/>
  <c r="AB97" i="17"/>
  <c r="AC97" i="17"/>
  <c r="G98" i="17"/>
  <c r="H98" i="17"/>
  <c r="I98" i="17"/>
  <c r="J98" i="17"/>
  <c r="K98" i="17"/>
  <c r="L98" i="17"/>
  <c r="M98" i="17"/>
  <c r="N98" i="17"/>
  <c r="O98" i="17"/>
  <c r="P98" i="17"/>
  <c r="Q98" i="17"/>
  <c r="R98" i="17"/>
  <c r="S98" i="17"/>
  <c r="T98" i="17"/>
  <c r="U98" i="17"/>
  <c r="V98" i="17"/>
  <c r="W98" i="17"/>
  <c r="X98" i="17"/>
  <c r="Y98" i="17"/>
  <c r="Z98" i="17"/>
  <c r="AA98" i="17"/>
  <c r="AB98" i="17"/>
  <c r="AC98" i="17"/>
  <c r="G99" i="17"/>
  <c r="H99" i="17"/>
  <c r="I99" i="17"/>
  <c r="J99" i="17"/>
  <c r="K99" i="17"/>
  <c r="L99" i="17"/>
  <c r="M99" i="17"/>
  <c r="N99" i="17"/>
  <c r="O99" i="17"/>
  <c r="P99" i="17"/>
  <c r="Q99" i="17"/>
  <c r="R99" i="17"/>
  <c r="S99" i="17"/>
  <c r="T99" i="17"/>
  <c r="U99" i="17"/>
  <c r="V99" i="17"/>
  <c r="W99" i="17"/>
  <c r="X99" i="17"/>
  <c r="Y99" i="17"/>
  <c r="Z99" i="17"/>
  <c r="AA99" i="17"/>
  <c r="AB99" i="17"/>
  <c r="AC99" i="17"/>
  <c r="G100" i="17"/>
  <c r="H100" i="17"/>
  <c r="I100" i="17"/>
  <c r="J100" i="17"/>
  <c r="K100" i="17"/>
  <c r="L100" i="17"/>
  <c r="M100" i="17"/>
  <c r="N100" i="17"/>
  <c r="O100" i="17"/>
  <c r="P100" i="17"/>
  <c r="Q100" i="17"/>
  <c r="R100" i="17"/>
  <c r="S100" i="17"/>
  <c r="T100" i="17"/>
  <c r="U100" i="17"/>
  <c r="V100" i="17"/>
  <c r="W100" i="17"/>
  <c r="X100" i="17"/>
  <c r="Y100" i="17"/>
  <c r="Z100" i="17"/>
  <c r="AA100" i="17"/>
  <c r="AB100" i="17"/>
  <c r="AC100" i="17"/>
  <c r="F100" i="17"/>
  <c r="F99" i="17"/>
  <c r="F98" i="17"/>
  <c r="F97" i="17"/>
  <c r="F96" i="17"/>
  <c r="F95" i="17"/>
  <c r="F94" i="17"/>
  <c r="F93" i="17"/>
  <c r="F92" i="17"/>
  <c r="F91" i="17"/>
  <c r="F90" i="17"/>
  <c r="F89" i="17"/>
  <c r="F88" i="17"/>
  <c r="F87" i="17"/>
  <c r="F86" i="17"/>
  <c r="F85" i="17"/>
  <c r="F84" i="17"/>
  <c r="F83" i="17"/>
  <c r="F82" i="17"/>
  <c r="F81" i="17"/>
  <c r="F80" i="17"/>
  <c r="F79" i="17"/>
  <c r="F78" i="17"/>
  <c r="F77" i="17"/>
  <c r="F76" i="17"/>
  <c r="F75" i="17"/>
  <c r="F74" i="17"/>
  <c r="E100" i="17"/>
  <c r="E99" i="17"/>
  <c r="E98" i="17"/>
  <c r="E97" i="17"/>
  <c r="E96" i="17"/>
  <c r="E95" i="17"/>
  <c r="E94" i="17"/>
  <c r="E93" i="17"/>
  <c r="E92" i="17"/>
  <c r="E91" i="17"/>
  <c r="E90" i="17"/>
  <c r="E89" i="17"/>
  <c r="E88" i="17"/>
  <c r="E87" i="17"/>
  <c r="E86" i="17"/>
  <c r="E85" i="17"/>
  <c r="E84" i="17"/>
  <c r="E83" i="17"/>
  <c r="E82" i="17"/>
  <c r="E81" i="17"/>
  <c r="E80" i="17"/>
  <c r="E79" i="17"/>
  <c r="E78" i="17"/>
  <c r="E77" i="17"/>
  <c r="E76" i="17"/>
  <c r="E75" i="17"/>
  <c r="E74" i="17"/>
  <c r="D75" i="17"/>
  <c r="D76" i="17"/>
  <c r="D77" i="17"/>
  <c r="D78" i="17"/>
  <c r="D79" i="17"/>
  <c r="D80" i="17"/>
  <c r="D81" i="17"/>
  <c r="D82" i="17"/>
  <c r="D83" i="17"/>
  <c r="D84" i="17"/>
  <c r="D85" i="17"/>
  <c r="D86" i="17"/>
  <c r="D87" i="17"/>
  <c r="D88" i="17"/>
  <c r="D89" i="17"/>
  <c r="D90" i="17"/>
  <c r="D91" i="17"/>
  <c r="D92" i="17"/>
  <c r="D93" i="17"/>
  <c r="D94" i="17"/>
  <c r="D95" i="17"/>
  <c r="D96" i="17"/>
  <c r="D97" i="17"/>
  <c r="D98" i="17"/>
  <c r="D99" i="17"/>
  <c r="D100" i="17"/>
  <c r="D74" i="17"/>
  <c r="W28" i="17" l="1"/>
  <c r="AE28" i="17"/>
  <c r="I28" i="17"/>
  <c r="S28" i="17"/>
  <c r="F24" i="17"/>
  <c r="F28" i="17" s="1"/>
  <c r="M28" i="17"/>
  <c r="AB12" i="17"/>
  <c r="AB28" i="17" s="1"/>
  <c r="AC12" i="17"/>
  <c r="AC28" i="17" s="1"/>
  <c r="P24" i="17"/>
  <c r="P28" i="17" s="1"/>
  <c r="O28" i="17"/>
  <c r="AD28" i="17"/>
  <c r="T24" i="17"/>
  <c r="T28" i="17" s="1"/>
  <c r="U28" i="17"/>
  <c r="Z28" i="17"/>
  <c r="X24" i="17"/>
  <c r="X28" i="17" s="1"/>
  <c r="E28" i="17"/>
  <c r="R28" i="17"/>
  <c r="L24" i="17"/>
  <c r="L28" i="17" s="1"/>
  <c r="N28" i="17"/>
  <c r="V28" i="17"/>
  <c r="K28" i="17"/>
  <c r="Q28" i="17"/>
  <c r="Y28" i="17"/>
  <c r="AA28" i="17"/>
  <c r="G28" i="17"/>
  <c r="E168" i="15" l="1"/>
  <c r="D168" i="15"/>
  <c r="F4" i="15" l="1"/>
  <c r="F198" i="15"/>
  <c r="F166" i="15"/>
  <c r="F135" i="15"/>
  <c r="F104" i="15"/>
  <c r="F73" i="15"/>
  <c r="F42" i="15"/>
  <c r="E198" i="15"/>
  <c r="D198" i="15"/>
  <c r="E227" i="15"/>
  <c r="E226" i="15"/>
  <c r="E225" i="15"/>
  <c r="E224" i="15"/>
  <c r="E223" i="15"/>
  <c r="E222" i="15"/>
  <c r="E221" i="15"/>
  <c r="E220" i="15"/>
  <c r="E219" i="15"/>
  <c r="E218" i="15"/>
  <c r="E217" i="15"/>
  <c r="E216" i="15"/>
  <c r="E215" i="15"/>
  <c r="E214" i="15"/>
  <c r="E213" i="15"/>
  <c r="E212" i="15"/>
  <c r="E211" i="15"/>
  <c r="E210" i="15"/>
  <c r="E209" i="15"/>
  <c r="E208" i="15"/>
  <c r="E207" i="15"/>
  <c r="E206" i="15"/>
  <c r="E205" i="15"/>
  <c r="E204" i="15"/>
  <c r="E203" i="15"/>
  <c r="E202" i="15"/>
  <c r="E201" i="15"/>
  <c r="E200" i="15"/>
  <c r="D201" i="15"/>
  <c r="D202" i="15"/>
  <c r="D203" i="15"/>
  <c r="D204" i="15"/>
  <c r="D205" i="15"/>
  <c r="D206" i="15"/>
  <c r="D207" i="15"/>
  <c r="D208" i="15"/>
  <c r="D209" i="15"/>
  <c r="D210" i="15"/>
  <c r="D211" i="15"/>
  <c r="D212" i="15"/>
  <c r="D213" i="15"/>
  <c r="D214" i="15"/>
  <c r="D215" i="15"/>
  <c r="D216" i="15"/>
  <c r="D217" i="15"/>
  <c r="D218" i="15"/>
  <c r="D219" i="15"/>
  <c r="D220" i="15"/>
  <c r="D221" i="15"/>
  <c r="D222" i="15"/>
  <c r="D223" i="15"/>
  <c r="D224" i="15"/>
  <c r="D225" i="15"/>
  <c r="D226" i="15"/>
  <c r="D227" i="15"/>
  <c r="D200" i="15"/>
  <c r="E195" i="15"/>
  <c r="E194" i="15"/>
  <c r="E193" i="15"/>
  <c r="E192" i="15"/>
  <c r="E191" i="15"/>
  <c r="E190" i="15"/>
  <c r="E189" i="15"/>
  <c r="E188" i="15"/>
  <c r="E187" i="15"/>
  <c r="E186" i="15"/>
  <c r="E185" i="15"/>
  <c r="E184" i="15"/>
  <c r="E183" i="15"/>
  <c r="E182" i="15"/>
  <c r="E181" i="15"/>
  <c r="E180" i="15"/>
  <c r="E179" i="15"/>
  <c r="E178" i="15"/>
  <c r="E177" i="15"/>
  <c r="E176" i="15"/>
  <c r="E175" i="15"/>
  <c r="E174" i="15"/>
  <c r="E173" i="15"/>
  <c r="E172" i="15"/>
  <c r="E171" i="15"/>
  <c r="E170" i="15"/>
  <c r="E169" i="15"/>
  <c r="D195" i="15"/>
  <c r="D194" i="15"/>
  <c r="D193" i="15"/>
  <c r="D192" i="15"/>
  <c r="D191" i="15"/>
  <c r="D190" i="15"/>
  <c r="D189" i="15"/>
  <c r="D188" i="15"/>
  <c r="D187" i="15"/>
  <c r="D186" i="15"/>
  <c r="D185" i="15"/>
  <c r="D184" i="15"/>
  <c r="D183" i="15"/>
  <c r="D182" i="15"/>
  <c r="D181" i="15"/>
  <c r="D180" i="15"/>
  <c r="D179" i="15"/>
  <c r="D178" i="15"/>
  <c r="D177" i="15"/>
  <c r="D176" i="15"/>
  <c r="D175" i="15"/>
  <c r="D174" i="15"/>
  <c r="D173" i="15"/>
  <c r="D172" i="15"/>
  <c r="D171" i="15"/>
  <c r="D170" i="15"/>
  <c r="D169" i="15"/>
  <c r="D166" i="15"/>
  <c r="D135" i="15"/>
  <c r="D104" i="15"/>
  <c r="D73" i="15"/>
  <c r="D42" i="15"/>
  <c r="E14" i="15"/>
  <c r="D14" i="15"/>
  <c r="E166" i="15"/>
  <c r="E135" i="15"/>
  <c r="E104" i="15"/>
  <c r="E73" i="15"/>
  <c r="E42" i="15"/>
  <c r="B12" i="14"/>
  <c r="D67" i="14" s="1"/>
  <c r="B12" i="13"/>
  <c r="D67" i="13" s="1"/>
  <c r="B12" i="12"/>
  <c r="D67" i="12" s="1"/>
  <c r="B12" i="11"/>
  <c r="D63" i="11" s="1"/>
  <c r="B12" i="10"/>
  <c r="D67" i="10" s="1"/>
  <c r="B12" i="9"/>
  <c r="B62" i="9" s="1"/>
  <c r="B12" i="8"/>
  <c r="B12" i="7"/>
  <c r="D67" i="7" s="1"/>
  <c r="B12" i="6"/>
  <c r="D67" i="6" s="1"/>
  <c r="B12" i="1"/>
  <c r="B12" i="5"/>
  <c r="L51" i="14"/>
  <c r="I68" i="14"/>
  <c r="H68" i="14"/>
  <c r="I67" i="14"/>
  <c r="H67" i="14"/>
  <c r="I66" i="14"/>
  <c r="H66" i="14"/>
  <c r="I65" i="14"/>
  <c r="H65" i="14"/>
  <c r="I64" i="14"/>
  <c r="H64" i="14"/>
  <c r="I63" i="14"/>
  <c r="H63" i="14"/>
  <c r="I62" i="14"/>
  <c r="H62" i="14"/>
  <c r="I61" i="14"/>
  <c r="H61" i="14"/>
  <c r="I60" i="14"/>
  <c r="H60" i="14"/>
  <c r="I59" i="14"/>
  <c r="H59" i="14"/>
  <c r="I58" i="14"/>
  <c r="H58" i="14"/>
  <c r="I57" i="14"/>
  <c r="H57" i="14"/>
  <c r="I56" i="14"/>
  <c r="H56" i="14"/>
  <c r="I55" i="14"/>
  <c r="H55" i="14"/>
  <c r="I54" i="14"/>
  <c r="H54" i="14"/>
  <c r="I53" i="14"/>
  <c r="H53" i="14"/>
  <c r="I52" i="14"/>
  <c r="H52" i="14"/>
  <c r="I51" i="14"/>
  <c r="H51" i="14"/>
  <c r="I50" i="14"/>
  <c r="H50" i="14"/>
  <c r="I49" i="14"/>
  <c r="H49" i="14"/>
  <c r="I48" i="14"/>
  <c r="H48" i="14"/>
  <c r="I47" i="14"/>
  <c r="H47" i="14"/>
  <c r="I46" i="14"/>
  <c r="H46" i="14"/>
  <c r="I45" i="14"/>
  <c r="H45" i="14"/>
  <c r="I44" i="14"/>
  <c r="H44" i="14"/>
  <c r="I43" i="14"/>
  <c r="H43" i="14"/>
  <c r="I42" i="14"/>
  <c r="H42" i="14"/>
  <c r="I41" i="14"/>
  <c r="H41" i="14"/>
  <c r="L51" i="13"/>
  <c r="I68" i="13"/>
  <c r="H68" i="13"/>
  <c r="I67" i="13"/>
  <c r="H67" i="13"/>
  <c r="I66" i="13"/>
  <c r="H66" i="13"/>
  <c r="I65" i="13"/>
  <c r="H65" i="13"/>
  <c r="I64" i="13"/>
  <c r="H64" i="13"/>
  <c r="I63" i="13"/>
  <c r="H63" i="13"/>
  <c r="I62" i="13"/>
  <c r="H62" i="13"/>
  <c r="I61" i="13"/>
  <c r="H61" i="13"/>
  <c r="I60" i="13"/>
  <c r="H60" i="13"/>
  <c r="I59" i="13"/>
  <c r="H59" i="13"/>
  <c r="I58" i="13"/>
  <c r="H58" i="13"/>
  <c r="I57" i="13"/>
  <c r="H57" i="13"/>
  <c r="I56" i="13"/>
  <c r="H56" i="13"/>
  <c r="I55" i="13"/>
  <c r="H55" i="13"/>
  <c r="I54" i="13"/>
  <c r="H54" i="13"/>
  <c r="I53" i="13"/>
  <c r="H53" i="13"/>
  <c r="I52" i="13"/>
  <c r="H52" i="13"/>
  <c r="I51" i="13"/>
  <c r="H51" i="13"/>
  <c r="I50" i="13"/>
  <c r="H50" i="13"/>
  <c r="I49" i="13"/>
  <c r="H49" i="13"/>
  <c r="I48" i="13"/>
  <c r="H48" i="13"/>
  <c r="I47" i="13"/>
  <c r="H47" i="13"/>
  <c r="I46" i="13"/>
  <c r="H46" i="13"/>
  <c r="I45" i="13"/>
  <c r="H45" i="13"/>
  <c r="I44" i="13"/>
  <c r="H44" i="13"/>
  <c r="I43" i="13"/>
  <c r="H43" i="13"/>
  <c r="I42" i="13"/>
  <c r="H42" i="13"/>
  <c r="I41" i="13"/>
  <c r="H41" i="13"/>
  <c r="L55" i="12"/>
  <c r="I68" i="12"/>
  <c r="H68" i="12"/>
  <c r="I67" i="12"/>
  <c r="H67" i="12"/>
  <c r="I66" i="12"/>
  <c r="H66" i="12"/>
  <c r="I65" i="12"/>
  <c r="H65" i="12"/>
  <c r="I64" i="12"/>
  <c r="H64" i="12"/>
  <c r="I63" i="12"/>
  <c r="H63" i="12"/>
  <c r="I62" i="12"/>
  <c r="H62" i="12"/>
  <c r="I61" i="12"/>
  <c r="H61" i="12"/>
  <c r="I60" i="12"/>
  <c r="H60" i="12"/>
  <c r="I59" i="12"/>
  <c r="H59" i="12"/>
  <c r="I58" i="12"/>
  <c r="H58" i="12"/>
  <c r="I57" i="12"/>
  <c r="H57" i="12"/>
  <c r="I56" i="12"/>
  <c r="H56" i="12"/>
  <c r="I55" i="12"/>
  <c r="H55" i="12"/>
  <c r="I54" i="12"/>
  <c r="H54" i="12"/>
  <c r="I53" i="12"/>
  <c r="H53" i="12"/>
  <c r="I52" i="12"/>
  <c r="H52" i="12"/>
  <c r="I51" i="12"/>
  <c r="H51" i="12"/>
  <c r="I50" i="12"/>
  <c r="H50" i="12"/>
  <c r="I49" i="12"/>
  <c r="H49" i="12"/>
  <c r="I48" i="12"/>
  <c r="H48" i="12"/>
  <c r="I47" i="12"/>
  <c r="H47" i="12"/>
  <c r="I46" i="12"/>
  <c r="H46" i="12"/>
  <c r="I45" i="12"/>
  <c r="H45" i="12"/>
  <c r="I44" i="12"/>
  <c r="H44" i="12"/>
  <c r="I43" i="12"/>
  <c r="H43" i="12"/>
  <c r="I42" i="12"/>
  <c r="H42" i="12"/>
  <c r="I41" i="12"/>
  <c r="H41" i="12"/>
  <c r="E65" i="11"/>
  <c r="E66" i="11"/>
  <c r="E67" i="11"/>
  <c r="L59" i="11"/>
  <c r="I68" i="11"/>
  <c r="H68" i="11"/>
  <c r="I67" i="11"/>
  <c r="H67" i="11"/>
  <c r="I66" i="11"/>
  <c r="H66" i="11"/>
  <c r="I65" i="11"/>
  <c r="H65" i="11"/>
  <c r="I64" i="11"/>
  <c r="H64" i="11"/>
  <c r="I63" i="11"/>
  <c r="H63" i="11"/>
  <c r="I62" i="11"/>
  <c r="H62" i="11"/>
  <c r="I61" i="11"/>
  <c r="H61" i="11"/>
  <c r="I60" i="11"/>
  <c r="H60" i="11"/>
  <c r="I59" i="11"/>
  <c r="H59" i="11"/>
  <c r="I58" i="11"/>
  <c r="H58" i="11"/>
  <c r="I57" i="11"/>
  <c r="H57" i="11"/>
  <c r="I56" i="11"/>
  <c r="H56" i="11"/>
  <c r="I55" i="11"/>
  <c r="H55" i="11"/>
  <c r="I54" i="11"/>
  <c r="H54" i="11"/>
  <c r="I53" i="11"/>
  <c r="H53" i="11"/>
  <c r="I52" i="11"/>
  <c r="H52" i="11"/>
  <c r="I51" i="11"/>
  <c r="H51" i="11"/>
  <c r="I50" i="11"/>
  <c r="H50" i="11"/>
  <c r="I49" i="11"/>
  <c r="H49" i="11"/>
  <c r="I48" i="11"/>
  <c r="H48" i="11"/>
  <c r="I47" i="11"/>
  <c r="H47" i="11"/>
  <c r="I46" i="11"/>
  <c r="H46" i="11"/>
  <c r="I45" i="11"/>
  <c r="H45" i="11"/>
  <c r="I44" i="11"/>
  <c r="H44" i="11"/>
  <c r="I43" i="11"/>
  <c r="H43" i="11"/>
  <c r="I42" i="11"/>
  <c r="H42" i="11"/>
  <c r="I41" i="11"/>
  <c r="H41" i="11"/>
  <c r="L56" i="10"/>
  <c r="I68" i="10"/>
  <c r="H68" i="10"/>
  <c r="I67" i="10"/>
  <c r="H67" i="10"/>
  <c r="I66" i="10"/>
  <c r="H66" i="10"/>
  <c r="I65" i="10"/>
  <c r="H65" i="10"/>
  <c r="I64" i="10"/>
  <c r="H64" i="10"/>
  <c r="I63" i="10"/>
  <c r="H63" i="10"/>
  <c r="I62" i="10"/>
  <c r="H62" i="10"/>
  <c r="I61" i="10"/>
  <c r="H61" i="10"/>
  <c r="I60" i="10"/>
  <c r="H60" i="10"/>
  <c r="I59" i="10"/>
  <c r="H59" i="10"/>
  <c r="I58" i="10"/>
  <c r="H58" i="10"/>
  <c r="I57" i="10"/>
  <c r="H57" i="10"/>
  <c r="I56" i="10"/>
  <c r="H56" i="10"/>
  <c r="I55" i="10"/>
  <c r="H55" i="10"/>
  <c r="I54" i="10"/>
  <c r="H54" i="10"/>
  <c r="I53" i="10"/>
  <c r="H53" i="10"/>
  <c r="I52" i="10"/>
  <c r="H52" i="10"/>
  <c r="I51" i="10"/>
  <c r="H51" i="10"/>
  <c r="I50" i="10"/>
  <c r="H50" i="10"/>
  <c r="I49" i="10"/>
  <c r="H49" i="10"/>
  <c r="I48" i="10"/>
  <c r="H48" i="10"/>
  <c r="I47" i="10"/>
  <c r="H47" i="10"/>
  <c r="I46" i="10"/>
  <c r="H46" i="10"/>
  <c r="I45" i="10"/>
  <c r="H45" i="10"/>
  <c r="I44" i="10"/>
  <c r="H44" i="10"/>
  <c r="I43" i="10"/>
  <c r="H43" i="10"/>
  <c r="I42" i="10"/>
  <c r="H42" i="10"/>
  <c r="I41" i="10"/>
  <c r="H41" i="10"/>
  <c r="L54" i="9"/>
  <c r="I68" i="9"/>
  <c r="H68" i="9"/>
  <c r="I67" i="9"/>
  <c r="H67" i="9"/>
  <c r="I66" i="9"/>
  <c r="H66" i="9"/>
  <c r="I65" i="9"/>
  <c r="H65" i="9"/>
  <c r="I64" i="9"/>
  <c r="H64" i="9"/>
  <c r="I63" i="9"/>
  <c r="H63" i="9"/>
  <c r="I62" i="9"/>
  <c r="H62" i="9"/>
  <c r="I61" i="9"/>
  <c r="H61" i="9"/>
  <c r="I60" i="9"/>
  <c r="H60" i="9"/>
  <c r="I59" i="9"/>
  <c r="H59" i="9"/>
  <c r="I58" i="9"/>
  <c r="H58" i="9"/>
  <c r="I57" i="9"/>
  <c r="H57" i="9"/>
  <c r="I56" i="9"/>
  <c r="H56" i="9"/>
  <c r="I55" i="9"/>
  <c r="H55" i="9"/>
  <c r="I54" i="9"/>
  <c r="H54" i="9"/>
  <c r="I53" i="9"/>
  <c r="H53" i="9"/>
  <c r="I52" i="9"/>
  <c r="H52" i="9"/>
  <c r="I51" i="9"/>
  <c r="H51" i="9"/>
  <c r="I50" i="9"/>
  <c r="H50" i="9"/>
  <c r="I49" i="9"/>
  <c r="H49" i="9"/>
  <c r="I48" i="9"/>
  <c r="H48" i="9"/>
  <c r="I47" i="9"/>
  <c r="H47" i="9"/>
  <c r="I46" i="9"/>
  <c r="H46" i="9"/>
  <c r="B46" i="9"/>
  <c r="I45" i="9"/>
  <c r="H45" i="9"/>
  <c r="I44" i="9"/>
  <c r="H44" i="9"/>
  <c r="I43" i="9"/>
  <c r="H43" i="9"/>
  <c r="I42" i="9"/>
  <c r="H42" i="9"/>
  <c r="I41" i="9"/>
  <c r="H41" i="9"/>
  <c r="I68" i="8"/>
  <c r="H68" i="8"/>
  <c r="I67" i="8"/>
  <c r="H67" i="8"/>
  <c r="I66" i="8"/>
  <c r="H66" i="8"/>
  <c r="I65" i="8"/>
  <c r="H65" i="8"/>
  <c r="I64" i="8"/>
  <c r="H64" i="8"/>
  <c r="I63" i="8"/>
  <c r="H63" i="8"/>
  <c r="I62" i="8"/>
  <c r="H62" i="8"/>
  <c r="I61" i="8"/>
  <c r="H61" i="8"/>
  <c r="I60" i="8"/>
  <c r="H60" i="8"/>
  <c r="I59" i="8"/>
  <c r="H59" i="8"/>
  <c r="I58" i="8"/>
  <c r="H58" i="8"/>
  <c r="I57" i="8"/>
  <c r="H57" i="8"/>
  <c r="I56" i="8"/>
  <c r="H56" i="8"/>
  <c r="I55" i="8"/>
  <c r="H55" i="8"/>
  <c r="I54" i="8"/>
  <c r="H54" i="8"/>
  <c r="I53" i="8"/>
  <c r="H53" i="8"/>
  <c r="I52" i="8"/>
  <c r="H52" i="8"/>
  <c r="I51" i="8"/>
  <c r="H51" i="8"/>
  <c r="I50" i="8"/>
  <c r="H50" i="8"/>
  <c r="I49" i="8"/>
  <c r="H49" i="8"/>
  <c r="I48" i="8"/>
  <c r="H48" i="8"/>
  <c r="I47" i="8"/>
  <c r="H47" i="8"/>
  <c r="I46" i="8"/>
  <c r="H46" i="8"/>
  <c r="I45" i="8"/>
  <c r="H45" i="8"/>
  <c r="I44" i="8"/>
  <c r="H44" i="8"/>
  <c r="I43" i="8"/>
  <c r="H43" i="8"/>
  <c r="I42" i="8"/>
  <c r="H42" i="8"/>
  <c r="I41" i="8"/>
  <c r="H41" i="8"/>
  <c r="I68" i="7"/>
  <c r="H68" i="7"/>
  <c r="I67" i="7"/>
  <c r="H67" i="7"/>
  <c r="I66" i="7"/>
  <c r="H66" i="7"/>
  <c r="I65" i="7"/>
  <c r="H65" i="7"/>
  <c r="I64" i="7"/>
  <c r="H64" i="7"/>
  <c r="I63" i="7"/>
  <c r="H63" i="7"/>
  <c r="I62" i="7"/>
  <c r="H62" i="7"/>
  <c r="I61" i="7"/>
  <c r="H61" i="7"/>
  <c r="I60" i="7"/>
  <c r="H60" i="7"/>
  <c r="I59" i="7"/>
  <c r="H59" i="7"/>
  <c r="I58" i="7"/>
  <c r="H58" i="7"/>
  <c r="I57" i="7"/>
  <c r="H57" i="7"/>
  <c r="I56" i="7"/>
  <c r="H56" i="7"/>
  <c r="I55" i="7"/>
  <c r="H55" i="7"/>
  <c r="I54" i="7"/>
  <c r="H54" i="7"/>
  <c r="I53" i="7"/>
  <c r="H53" i="7"/>
  <c r="I52" i="7"/>
  <c r="H52" i="7"/>
  <c r="I51" i="7"/>
  <c r="H51" i="7"/>
  <c r="I50" i="7"/>
  <c r="H50" i="7"/>
  <c r="I49" i="7"/>
  <c r="H49" i="7"/>
  <c r="I48" i="7"/>
  <c r="H48" i="7"/>
  <c r="I47" i="7"/>
  <c r="H47" i="7"/>
  <c r="I46" i="7"/>
  <c r="H46" i="7"/>
  <c r="I45" i="7"/>
  <c r="H45" i="7"/>
  <c r="I44" i="7"/>
  <c r="H44" i="7"/>
  <c r="I43" i="7"/>
  <c r="H43" i="7"/>
  <c r="I42" i="7"/>
  <c r="H42" i="7"/>
  <c r="I41" i="7"/>
  <c r="H41" i="7"/>
  <c r="I68" i="6"/>
  <c r="H68" i="6"/>
  <c r="I67" i="6"/>
  <c r="H67" i="6"/>
  <c r="I66" i="6"/>
  <c r="H66" i="6"/>
  <c r="I65" i="6"/>
  <c r="H65" i="6"/>
  <c r="I64" i="6"/>
  <c r="H64" i="6"/>
  <c r="I63" i="6"/>
  <c r="H63" i="6"/>
  <c r="I62" i="6"/>
  <c r="H62" i="6"/>
  <c r="I61" i="6"/>
  <c r="H61" i="6"/>
  <c r="I60" i="6"/>
  <c r="H60" i="6"/>
  <c r="I59" i="6"/>
  <c r="H59" i="6"/>
  <c r="I58" i="6"/>
  <c r="H58" i="6"/>
  <c r="I57" i="6"/>
  <c r="H57" i="6"/>
  <c r="I56" i="6"/>
  <c r="H56" i="6"/>
  <c r="I55" i="6"/>
  <c r="H55" i="6"/>
  <c r="I54" i="6"/>
  <c r="H54" i="6"/>
  <c r="I53" i="6"/>
  <c r="H53" i="6"/>
  <c r="I52" i="6"/>
  <c r="H52" i="6"/>
  <c r="I51" i="6"/>
  <c r="H51" i="6"/>
  <c r="I50" i="6"/>
  <c r="H50" i="6"/>
  <c r="I49" i="6"/>
  <c r="H49" i="6"/>
  <c r="I48" i="6"/>
  <c r="H48" i="6"/>
  <c r="I47" i="6"/>
  <c r="H47" i="6"/>
  <c r="I46" i="6"/>
  <c r="H46" i="6"/>
  <c r="I45" i="6"/>
  <c r="H45" i="6"/>
  <c r="I44" i="6"/>
  <c r="H44" i="6"/>
  <c r="I43" i="6"/>
  <c r="H43" i="6"/>
  <c r="I42" i="6"/>
  <c r="H42" i="6"/>
  <c r="I41" i="6"/>
  <c r="H41" i="6"/>
  <c r="I68" i="5"/>
  <c r="H68" i="5"/>
  <c r="I67" i="5"/>
  <c r="H67" i="5"/>
  <c r="I66" i="5"/>
  <c r="H66" i="5"/>
  <c r="I65" i="5"/>
  <c r="H65" i="5"/>
  <c r="I64" i="5"/>
  <c r="H64" i="5"/>
  <c r="I63" i="5"/>
  <c r="H63" i="5"/>
  <c r="I62" i="5"/>
  <c r="H62" i="5"/>
  <c r="I61" i="5"/>
  <c r="H61" i="5"/>
  <c r="I60" i="5"/>
  <c r="H60" i="5"/>
  <c r="I59" i="5"/>
  <c r="H59" i="5"/>
  <c r="I58" i="5"/>
  <c r="H58" i="5"/>
  <c r="I57" i="5"/>
  <c r="H57" i="5"/>
  <c r="I56" i="5"/>
  <c r="H56" i="5"/>
  <c r="I55" i="5"/>
  <c r="H55" i="5"/>
  <c r="I54" i="5"/>
  <c r="H54" i="5"/>
  <c r="I53" i="5"/>
  <c r="H53" i="5"/>
  <c r="I52" i="5"/>
  <c r="H52" i="5"/>
  <c r="I51" i="5"/>
  <c r="H51" i="5"/>
  <c r="I50" i="5"/>
  <c r="H50" i="5"/>
  <c r="I49" i="5"/>
  <c r="H49" i="5"/>
  <c r="I48" i="5"/>
  <c r="H48" i="5"/>
  <c r="I47" i="5"/>
  <c r="H47" i="5"/>
  <c r="I46" i="5"/>
  <c r="H46" i="5"/>
  <c r="I45" i="5"/>
  <c r="H45" i="5"/>
  <c r="I44" i="5"/>
  <c r="H44" i="5"/>
  <c r="I43" i="5"/>
  <c r="H43" i="5"/>
  <c r="I42" i="5"/>
  <c r="H42" i="5"/>
  <c r="I41" i="5"/>
  <c r="H41" i="5"/>
  <c r="C67" i="5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41" i="1"/>
  <c r="B67" i="9" l="1"/>
  <c r="D131" i="15"/>
  <c r="D44" i="15"/>
  <c r="D106" i="15"/>
  <c r="D75" i="15"/>
  <c r="F14" i="15"/>
  <c r="E75" i="15"/>
  <c r="E44" i="15"/>
  <c r="E106" i="15"/>
  <c r="C57" i="9"/>
  <c r="D82" i="15"/>
  <c r="D125" i="15"/>
  <c r="D60" i="15"/>
  <c r="D85" i="15"/>
  <c r="D52" i="15"/>
  <c r="D63" i="15"/>
  <c r="D77" i="15"/>
  <c r="D87" i="15"/>
  <c r="D98" i="15"/>
  <c r="D109" i="15"/>
  <c r="D120" i="15"/>
  <c r="D130" i="15"/>
  <c r="D47" i="15"/>
  <c r="D58" i="15"/>
  <c r="D68" i="15"/>
  <c r="D93" i="15"/>
  <c r="D114" i="15"/>
  <c r="D50" i="15"/>
  <c r="D95" i="15"/>
  <c r="D117" i="15"/>
  <c r="D128" i="15"/>
  <c r="D55" i="15"/>
  <c r="D66" i="15"/>
  <c r="D79" i="15"/>
  <c r="D90" i="15"/>
  <c r="D101" i="15"/>
  <c r="D112" i="15"/>
  <c r="D122" i="15"/>
  <c r="D48" i="15"/>
  <c r="D54" i="15"/>
  <c r="D59" i="15"/>
  <c r="D64" i="15"/>
  <c r="D70" i="15"/>
  <c r="D78" i="15"/>
  <c r="D83" i="15"/>
  <c r="D89" i="15"/>
  <c r="D94" i="15"/>
  <c r="D99" i="15"/>
  <c r="D108" i="15"/>
  <c r="D113" i="15"/>
  <c r="D144" i="15" s="1"/>
  <c r="D118" i="15"/>
  <c r="D124" i="15"/>
  <c r="D129" i="15"/>
  <c r="D46" i="15"/>
  <c r="D51" i="15"/>
  <c r="D56" i="15"/>
  <c r="D62" i="15"/>
  <c r="D67" i="15"/>
  <c r="D81" i="15"/>
  <c r="D86" i="15"/>
  <c r="D91" i="15"/>
  <c r="D97" i="15"/>
  <c r="D110" i="15"/>
  <c r="D116" i="15"/>
  <c r="D121" i="15"/>
  <c r="D126" i="15"/>
  <c r="D132" i="15"/>
  <c r="D45" i="15"/>
  <c r="D49" i="15"/>
  <c r="D53" i="15"/>
  <c r="D57" i="15"/>
  <c r="D61" i="15"/>
  <c r="D65" i="15"/>
  <c r="D69" i="15"/>
  <c r="D76" i="15"/>
  <c r="D80" i="15"/>
  <c r="D84" i="15"/>
  <c r="D88" i="15"/>
  <c r="D92" i="15"/>
  <c r="D96" i="15"/>
  <c r="D100" i="15"/>
  <c r="D107" i="15"/>
  <c r="D111" i="15"/>
  <c r="D115" i="15"/>
  <c r="D119" i="15"/>
  <c r="D123" i="15"/>
  <c r="D127" i="15"/>
  <c r="E130" i="15"/>
  <c r="E107" i="15"/>
  <c r="E111" i="15"/>
  <c r="E115" i="15"/>
  <c r="E119" i="15"/>
  <c r="E123" i="15"/>
  <c r="E127" i="15"/>
  <c r="E131" i="15"/>
  <c r="E108" i="15"/>
  <c r="E112" i="15"/>
  <c r="E116" i="15"/>
  <c r="E120" i="15"/>
  <c r="E124" i="15"/>
  <c r="E128" i="15"/>
  <c r="E132" i="15"/>
  <c r="E109" i="15"/>
  <c r="E113" i="15"/>
  <c r="E117" i="15"/>
  <c r="E121" i="15"/>
  <c r="E125" i="15"/>
  <c r="E129" i="15"/>
  <c r="E110" i="15"/>
  <c r="E114" i="15"/>
  <c r="E118" i="15"/>
  <c r="E122" i="15"/>
  <c r="E126" i="15"/>
  <c r="E101" i="15"/>
  <c r="E97" i="15"/>
  <c r="E93" i="15"/>
  <c r="E89" i="15"/>
  <c r="E85" i="15"/>
  <c r="E81" i="15"/>
  <c r="E77" i="15"/>
  <c r="E45" i="15"/>
  <c r="E49" i="15"/>
  <c r="E53" i="15"/>
  <c r="E57" i="15"/>
  <c r="E61" i="15"/>
  <c r="E65" i="15"/>
  <c r="E69" i="15"/>
  <c r="E100" i="15"/>
  <c r="E96" i="15"/>
  <c r="E99" i="15"/>
  <c r="E95" i="15"/>
  <c r="E91" i="15"/>
  <c r="E87" i="15"/>
  <c r="E83" i="15"/>
  <c r="E79" i="15"/>
  <c r="E47" i="15"/>
  <c r="F47" i="15" s="1"/>
  <c r="E51" i="15"/>
  <c r="E55" i="15"/>
  <c r="E59" i="15"/>
  <c r="E63" i="15"/>
  <c r="F63" i="15" s="1"/>
  <c r="E67" i="15"/>
  <c r="F44" i="15"/>
  <c r="E98" i="15"/>
  <c r="E94" i="15"/>
  <c r="E90" i="15"/>
  <c r="E86" i="15"/>
  <c r="E82" i="15"/>
  <c r="E50" i="15"/>
  <c r="F50" i="15" s="1"/>
  <c r="E58" i="15"/>
  <c r="E66" i="15"/>
  <c r="E92" i="15"/>
  <c r="E80" i="15"/>
  <c r="E52" i="15"/>
  <c r="F52" i="15" s="1"/>
  <c r="E60" i="15"/>
  <c r="F60" i="15" s="1"/>
  <c r="E68" i="15"/>
  <c r="E88" i="15"/>
  <c r="E78" i="15"/>
  <c r="E46" i="15"/>
  <c r="E54" i="15"/>
  <c r="E62" i="15"/>
  <c r="E70" i="15"/>
  <c r="E84" i="15"/>
  <c r="E76" i="15"/>
  <c r="E48" i="15"/>
  <c r="E56" i="15"/>
  <c r="E64" i="15"/>
  <c r="C41" i="9"/>
  <c r="D67" i="9"/>
  <c r="D51" i="9"/>
  <c r="C59" i="14"/>
  <c r="C63" i="14"/>
  <c r="C67" i="14"/>
  <c r="E67" i="14" s="1"/>
  <c r="B41" i="14"/>
  <c r="C58" i="14"/>
  <c r="C62" i="14"/>
  <c r="C66" i="14"/>
  <c r="C41" i="14"/>
  <c r="B42" i="14"/>
  <c r="B43" i="14"/>
  <c r="B44" i="14"/>
  <c r="B45" i="14"/>
  <c r="B46" i="14"/>
  <c r="B47" i="14"/>
  <c r="B48" i="14"/>
  <c r="B49" i="14"/>
  <c r="B50" i="14"/>
  <c r="B51" i="14"/>
  <c r="B52" i="14"/>
  <c r="B53" i="14"/>
  <c r="B54" i="14"/>
  <c r="B55" i="14"/>
  <c r="C57" i="14"/>
  <c r="C61" i="14"/>
  <c r="C65" i="14"/>
  <c r="D41" i="14"/>
  <c r="D42" i="14"/>
  <c r="D43" i="14"/>
  <c r="D44" i="14"/>
  <c r="D45" i="14"/>
  <c r="D46" i="14"/>
  <c r="D47" i="14"/>
  <c r="D48" i="14"/>
  <c r="D49" i="14"/>
  <c r="D50" i="14"/>
  <c r="D51" i="14"/>
  <c r="D52" i="14"/>
  <c r="D53" i="14"/>
  <c r="D54" i="14"/>
  <c r="D55" i="14"/>
  <c r="C56" i="14"/>
  <c r="C60" i="14"/>
  <c r="C64" i="14"/>
  <c r="C43" i="14"/>
  <c r="E43" i="14" s="1"/>
  <c r="C45" i="14"/>
  <c r="C47" i="14"/>
  <c r="E47" i="14" s="1"/>
  <c r="C49" i="14"/>
  <c r="C51" i="14"/>
  <c r="E51" i="14" s="1"/>
  <c r="C53" i="14"/>
  <c r="C55" i="14"/>
  <c r="E55" i="14" s="1"/>
  <c r="D56" i="14"/>
  <c r="B57" i="14"/>
  <c r="D58" i="14"/>
  <c r="B59" i="14"/>
  <c r="D60" i="14"/>
  <c r="B61" i="14"/>
  <c r="D62" i="14"/>
  <c r="B63" i="14"/>
  <c r="D64" i="14"/>
  <c r="B65" i="14"/>
  <c r="D66" i="14"/>
  <c r="B67" i="14"/>
  <c r="C42" i="14"/>
  <c r="C44" i="14"/>
  <c r="C46" i="14"/>
  <c r="C48" i="14"/>
  <c r="C50" i="14"/>
  <c r="C52" i="14"/>
  <c r="C54" i="14"/>
  <c r="B56" i="14"/>
  <c r="D57" i="14"/>
  <c r="B58" i="14"/>
  <c r="D59" i="14"/>
  <c r="B60" i="14"/>
  <c r="D61" i="14"/>
  <c r="B62" i="14"/>
  <c r="D63" i="14"/>
  <c r="B64" i="14"/>
  <c r="D65" i="14"/>
  <c r="B66" i="14"/>
  <c r="B44" i="13"/>
  <c r="B48" i="13"/>
  <c r="B52" i="13"/>
  <c r="C59" i="13"/>
  <c r="C67" i="13"/>
  <c r="E67" i="13" s="1"/>
  <c r="B43" i="13"/>
  <c r="B47" i="13"/>
  <c r="B51" i="13"/>
  <c r="B55" i="13"/>
  <c r="C61" i="13"/>
  <c r="B42" i="13"/>
  <c r="B46" i="13"/>
  <c r="B50" i="13"/>
  <c r="B54" i="13"/>
  <c r="C63" i="13"/>
  <c r="B41" i="13"/>
  <c r="B45" i="13"/>
  <c r="B49" i="13"/>
  <c r="B53" i="13"/>
  <c r="C57" i="13"/>
  <c r="C65" i="13"/>
  <c r="C58" i="13"/>
  <c r="C62" i="13"/>
  <c r="C66" i="13"/>
  <c r="D41" i="13"/>
  <c r="D42" i="13"/>
  <c r="D43" i="13"/>
  <c r="D44" i="13"/>
  <c r="D45" i="13"/>
  <c r="D46" i="13"/>
  <c r="D47" i="13"/>
  <c r="D48" i="13"/>
  <c r="D49" i="13"/>
  <c r="D50" i="13"/>
  <c r="D51" i="13"/>
  <c r="D52" i="13"/>
  <c r="D53" i="13"/>
  <c r="D54" i="13"/>
  <c r="D55" i="13"/>
  <c r="C56" i="13"/>
  <c r="C60" i="13"/>
  <c r="C64" i="13"/>
  <c r="C41" i="13"/>
  <c r="E41" i="13" s="1"/>
  <c r="C43" i="13"/>
  <c r="C45" i="13"/>
  <c r="E45" i="13" s="1"/>
  <c r="C47" i="13"/>
  <c r="C49" i="13"/>
  <c r="E49" i="13" s="1"/>
  <c r="C51" i="13"/>
  <c r="C53" i="13"/>
  <c r="E53" i="13" s="1"/>
  <c r="C55" i="13"/>
  <c r="D56" i="13"/>
  <c r="B57" i="13"/>
  <c r="D58" i="13"/>
  <c r="B59" i="13"/>
  <c r="D60" i="13"/>
  <c r="B61" i="13"/>
  <c r="D62" i="13"/>
  <c r="B63" i="13"/>
  <c r="D64" i="13"/>
  <c r="B65" i="13"/>
  <c r="D66" i="13"/>
  <c r="B67" i="13"/>
  <c r="C42" i="13"/>
  <c r="C44" i="13"/>
  <c r="E44" i="13" s="1"/>
  <c r="C46" i="13"/>
  <c r="C48" i="13"/>
  <c r="E48" i="13" s="1"/>
  <c r="C50" i="13"/>
  <c r="C52" i="13"/>
  <c r="E52" i="13" s="1"/>
  <c r="C54" i="13"/>
  <c r="B56" i="13"/>
  <c r="D57" i="13"/>
  <c r="B58" i="13"/>
  <c r="D59" i="13"/>
  <c r="B60" i="13"/>
  <c r="D61" i="13"/>
  <c r="B62" i="13"/>
  <c r="D63" i="13"/>
  <c r="B64" i="13"/>
  <c r="D65" i="13"/>
  <c r="B66" i="13"/>
  <c r="C42" i="12"/>
  <c r="C44" i="12"/>
  <c r="C46" i="12"/>
  <c r="C48" i="12"/>
  <c r="C50" i="12"/>
  <c r="C52" i="12"/>
  <c r="C54" i="12"/>
  <c r="C56" i="12"/>
  <c r="C58" i="12"/>
  <c r="C60" i="12"/>
  <c r="C62" i="12"/>
  <c r="C64" i="12"/>
  <c r="C66" i="12"/>
  <c r="B41" i="12"/>
  <c r="D42" i="12"/>
  <c r="B43" i="12"/>
  <c r="D44" i="12"/>
  <c r="B45" i="12"/>
  <c r="D46" i="12"/>
  <c r="B47" i="12"/>
  <c r="D48" i="12"/>
  <c r="B49" i="12"/>
  <c r="D50" i="12"/>
  <c r="B51" i="12"/>
  <c r="D52" i="12"/>
  <c r="B53" i="12"/>
  <c r="D54" i="12"/>
  <c r="B55" i="12"/>
  <c r="D56" i="12"/>
  <c r="B57" i="12"/>
  <c r="D58" i="12"/>
  <c r="B59" i="12"/>
  <c r="D60" i="12"/>
  <c r="B61" i="12"/>
  <c r="D62" i="12"/>
  <c r="B63" i="12"/>
  <c r="D64" i="12"/>
  <c r="B65" i="12"/>
  <c r="D66" i="12"/>
  <c r="B67" i="12"/>
  <c r="C41" i="12"/>
  <c r="C43" i="12"/>
  <c r="C45" i="12"/>
  <c r="C47" i="12"/>
  <c r="C49" i="12"/>
  <c r="C51" i="12"/>
  <c r="C53" i="12"/>
  <c r="C55" i="12"/>
  <c r="C57" i="12"/>
  <c r="C59" i="12"/>
  <c r="C61" i="12"/>
  <c r="C63" i="12"/>
  <c r="C65" i="12"/>
  <c r="C67" i="12"/>
  <c r="D41" i="12"/>
  <c r="B42" i="12"/>
  <c r="D43" i="12"/>
  <c r="B44" i="12"/>
  <c r="D45" i="12"/>
  <c r="B46" i="12"/>
  <c r="D47" i="12"/>
  <c r="B48" i="12"/>
  <c r="D49" i="12"/>
  <c r="B50" i="12"/>
  <c r="D51" i="12"/>
  <c r="B52" i="12"/>
  <c r="D53" i="12"/>
  <c r="B54" i="12"/>
  <c r="D55" i="12"/>
  <c r="B56" i="12"/>
  <c r="D57" i="12"/>
  <c r="B58" i="12"/>
  <c r="D59" i="12"/>
  <c r="B60" i="12"/>
  <c r="D61" i="12"/>
  <c r="B62" i="12"/>
  <c r="D63" i="12"/>
  <c r="B64" i="12"/>
  <c r="D65" i="12"/>
  <c r="B66" i="12"/>
  <c r="C55" i="11"/>
  <c r="C59" i="11"/>
  <c r="C63" i="11"/>
  <c r="B41" i="11"/>
  <c r="B42" i="11"/>
  <c r="B43" i="11"/>
  <c r="B44" i="11"/>
  <c r="B45" i="11"/>
  <c r="B46" i="11"/>
  <c r="B47" i="11"/>
  <c r="B48" i="11"/>
  <c r="B49" i="11"/>
  <c r="B50" i="11"/>
  <c r="B51" i="11"/>
  <c r="B52" i="11"/>
  <c r="C54" i="11"/>
  <c r="C58" i="11"/>
  <c r="C62" i="11"/>
  <c r="D41" i="11"/>
  <c r="D42" i="11"/>
  <c r="D43" i="11"/>
  <c r="D44" i="11"/>
  <c r="D45" i="11"/>
  <c r="D46" i="11"/>
  <c r="D47" i="11"/>
  <c r="D48" i="11"/>
  <c r="D49" i="11"/>
  <c r="D50" i="11"/>
  <c r="D51" i="11"/>
  <c r="D52" i="11"/>
  <c r="C53" i="11"/>
  <c r="C57" i="11"/>
  <c r="C61" i="11"/>
  <c r="C56" i="11"/>
  <c r="C60" i="11"/>
  <c r="C41" i="11"/>
  <c r="C43" i="11"/>
  <c r="C45" i="11"/>
  <c r="C47" i="11"/>
  <c r="C49" i="11"/>
  <c r="C51" i="11"/>
  <c r="B53" i="11"/>
  <c r="D54" i="11"/>
  <c r="B55" i="11"/>
  <c r="D56" i="11"/>
  <c r="B57" i="11"/>
  <c r="D58" i="11"/>
  <c r="B59" i="11"/>
  <c r="D60" i="11"/>
  <c r="B61" i="11"/>
  <c r="D62" i="11"/>
  <c r="B63" i="11"/>
  <c r="C42" i="11"/>
  <c r="C44" i="11"/>
  <c r="C46" i="11"/>
  <c r="C48" i="11"/>
  <c r="C50" i="11"/>
  <c r="C52" i="11"/>
  <c r="D53" i="11"/>
  <c r="B54" i="11"/>
  <c r="D55" i="11"/>
  <c r="B56" i="11"/>
  <c r="D57" i="11"/>
  <c r="B58" i="11"/>
  <c r="D59" i="11"/>
  <c r="B60" i="11"/>
  <c r="D61" i="11"/>
  <c r="B62" i="11"/>
  <c r="D41" i="10"/>
  <c r="D42" i="10"/>
  <c r="D43" i="10"/>
  <c r="D44" i="10"/>
  <c r="D45" i="10"/>
  <c r="D46" i="10"/>
  <c r="D47" i="10"/>
  <c r="D48" i="10"/>
  <c r="D49" i="10"/>
  <c r="D50" i="10"/>
  <c r="D51" i="10"/>
  <c r="D52" i="10"/>
  <c r="D53" i="10"/>
  <c r="D54" i="10"/>
  <c r="C55" i="10"/>
  <c r="C59" i="10"/>
  <c r="E59" i="10" s="1"/>
  <c r="C63" i="10"/>
  <c r="C67" i="10"/>
  <c r="E67" i="10" s="1"/>
  <c r="C58" i="10"/>
  <c r="C62" i="10"/>
  <c r="C66" i="10"/>
  <c r="C57" i="10"/>
  <c r="E57" i="10" s="1"/>
  <c r="C61" i="10"/>
  <c r="C65" i="10"/>
  <c r="E65" i="10" s="1"/>
  <c r="B41" i="10"/>
  <c r="B42" i="10"/>
  <c r="B43" i="10"/>
  <c r="B44" i="10"/>
  <c r="B45" i="10"/>
  <c r="B46" i="10"/>
  <c r="B47" i="10"/>
  <c r="B48" i="10"/>
  <c r="B49" i="10"/>
  <c r="B50" i="10"/>
  <c r="B51" i="10"/>
  <c r="B52" i="10"/>
  <c r="B53" i="10"/>
  <c r="B54" i="10"/>
  <c r="C56" i="10"/>
  <c r="C60" i="10"/>
  <c r="C64" i="10"/>
  <c r="C41" i="10"/>
  <c r="C43" i="10"/>
  <c r="E43" i="10" s="1"/>
  <c r="C45" i="10"/>
  <c r="E45" i="10" s="1"/>
  <c r="C47" i="10"/>
  <c r="E47" i="10" s="1"/>
  <c r="C49" i="10"/>
  <c r="E49" i="10" s="1"/>
  <c r="C51" i="10"/>
  <c r="E51" i="10" s="1"/>
  <c r="C53" i="10"/>
  <c r="E53" i="10" s="1"/>
  <c r="B55" i="10"/>
  <c r="D56" i="10"/>
  <c r="B57" i="10"/>
  <c r="D58" i="10"/>
  <c r="B59" i="10"/>
  <c r="D60" i="10"/>
  <c r="B61" i="10"/>
  <c r="D62" i="10"/>
  <c r="B63" i="10"/>
  <c r="D64" i="10"/>
  <c r="B65" i="10"/>
  <c r="D66" i="10"/>
  <c r="B67" i="10"/>
  <c r="C42" i="10"/>
  <c r="E42" i="10" s="1"/>
  <c r="C44" i="10"/>
  <c r="C46" i="10"/>
  <c r="C48" i="10"/>
  <c r="C50" i="10"/>
  <c r="E50" i="10" s="1"/>
  <c r="C52" i="10"/>
  <c r="C54" i="10"/>
  <c r="D55" i="10"/>
  <c r="B56" i="10"/>
  <c r="D57" i="10"/>
  <c r="B58" i="10"/>
  <c r="D59" i="10"/>
  <c r="B60" i="10"/>
  <c r="D61" i="10"/>
  <c r="B62" i="10"/>
  <c r="D63" i="10"/>
  <c r="B64" i="10"/>
  <c r="D65" i="10"/>
  <c r="B66" i="10"/>
  <c r="C49" i="9"/>
  <c r="B54" i="9"/>
  <c r="D59" i="9"/>
  <c r="D43" i="9"/>
  <c r="C65" i="9"/>
  <c r="D47" i="9"/>
  <c r="B50" i="9"/>
  <c r="C53" i="9"/>
  <c r="E53" i="9" s="1"/>
  <c r="D63" i="9"/>
  <c r="B66" i="9"/>
  <c r="B42" i="9"/>
  <c r="C45" i="9"/>
  <c r="D55" i="9"/>
  <c r="B58" i="9"/>
  <c r="C61" i="9"/>
  <c r="D41" i="9"/>
  <c r="C47" i="9"/>
  <c r="B48" i="9"/>
  <c r="D49" i="9"/>
  <c r="C55" i="9"/>
  <c r="B56" i="9"/>
  <c r="D57" i="9"/>
  <c r="C63" i="9"/>
  <c r="B64" i="9"/>
  <c r="D65" i="9"/>
  <c r="C43" i="9"/>
  <c r="E43" i="9" s="1"/>
  <c r="B44" i="9"/>
  <c r="D45" i="9"/>
  <c r="C51" i="9"/>
  <c r="E51" i="9" s="1"/>
  <c r="B52" i="9"/>
  <c r="D53" i="9"/>
  <c r="C59" i="9"/>
  <c r="E59" i="9" s="1"/>
  <c r="B60" i="9"/>
  <c r="D61" i="9"/>
  <c r="C67" i="9"/>
  <c r="C42" i="9"/>
  <c r="C44" i="9"/>
  <c r="C46" i="9"/>
  <c r="C48" i="9"/>
  <c r="C50" i="9"/>
  <c r="C52" i="9"/>
  <c r="C54" i="9"/>
  <c r="C56" i="9"/>
  <c r="C58" i="9"/>
  <c r="C60" i="9"/>
  <c r="C62" i="9"/>
  <c r="C64" i="9"/>
  <c r="C66" i="9"/>
  <c r="B41" i="9"/>
  <c r="D42" i="9"/>
  <c r="B43" i="9"/>
  <c r="D44" i="9"/>
  <c r="B45" i="9"/>
  <c r="D46" i="9"/>
  <c r="B47" i="9"/>
  <c r="D48" i="9"/>
  <c r="B49" i="9"/>
  <c r="D50" i="9"/>
  <c r="B51" i="9"/>
  <c r="D52" i="9"/>
  <c r="B53" i="9"/>
  <c r="D54" i="9"/>
  <c r="B55" i="9"/>
  <c r="D56" i="9"/>
  <c r="B57" i="9"/>
  <c r="D58" i="9"/>
  <c r="B59" i="9"/>
  <c r="D60" i="9"/>
  <c r="B61" i="9"/>
  <c r="D62" i="9"/>
  <c r="B63" i="9"/>
  <c r="D64" i="9"/>
  <c r="B65" i="9"/>
  <c r="D66" i="9"/>
  <c r="D67" i="8"/>
  <c r="B66" i="8"/>
  <c r="D65" i="8"/>
  <c r="B64" i="8"/>
  <c r="D63" i="8"/>
  <c r="B62" i="8"/>
  <c r="D61" i="8"/>
  <c r="B60" i="8"/>
  <c r="D59" i="8"/>
  <c r="B58" i="8"/>
  <c r="D57" i="8"/>
  <c r="B56" i="8"/>
  <c r="D55" i="8"/>
  <c r="B54" i="8"/>
  <c r="D53" i="8"/>
  <c r="B52" i="8"/>
  <c r="D51" i="8"/>
  <c r="B50" i="8"/>
  <c r="D49" i="8"/>
  <c r="B48" i="8"/>
  <c r="D47" i="8"/>
  <c r="B46" i="8"/>
  <c r="D45" i="8"/>
  <c r="B44" i="8"/>
  <c r="D43" i="8"/>
  <c r="B42" i="8"/>
  <c r="D41" i="8"/>
  <c r="C67" i="8"/>
  <c r="E67" i="8" s="1"/>
  <c r="C65" i="8"/>
  <c r="E65" i="8" s="1"/>
  <c r="C63" i="8"/>
  <c r="E63" i="8" s="1"/>
  <c r="C61" i="8"/>
  <c r="E61" i="8" s="1"/>
  <c r="C59" i="8"/>
  <c r="E59" i="8" s="1"/>
  <c r="C57" i="8"/>
  <c r="E57" i="8" s="1"/>
  <c r="C55" i="8"/>
  <c r="E55" i="8" s="1"/>
  <c r="C53" i="8"/>
  <c r="E53" i="8" s="1"/>
  <c r="C51" i="8"/>
  <c r="E51" i="8" s="1"/>
  <c r="C49" i="8"/>
  <c r="E49" i="8" s="1"/>
  <c r="C47" i="8"/>
  <c r="E47" i="8" s="1"/>
  <c r="C45" i="8"/>
  <c r="E45" i="8" s="1"/>
  <c r="C43" i="8"/>
  <c r="E43" i="8" s="1"/>
  <c r="C41" i="8"/>
  <c r="E41" i="8" s="1"/>
  <c r="B67" i="8"/>
  <c r="D66" i="8"/>
  <c r="B65" i="8"/>
  <c r="D64" i="8"/>
  <c r="B63" i="8"/>
  <c r="D62" i="8"/>
  <c r="B61" i="8"/>
  <c r="D60" i="8"/>
  <c r="B59" i="8"/>
  <c r="D58" i="8"/>
  <c r="B57" i="8"/>
  <c r="D56" i="8"/>
  <c r="B55" i="8"/>
  <c r="D54" i="8"/>
  <c r="B53" i="8"/>
  <c r="D52" i="8"/>
  <c r="B51" i="8"/>
  <c r="D50" i="8"/>
  <c r="B49" i="8"/>
  <c r="D48" i="8"/>
  <c r="B47" i="8"/>
  <c r="D46" i="8"/>
  <c r="B45" i="8"/>
  <c r="D44" i="8"/>
  <c r="B43" i="8"/>
  <c r="D42" i="8"/>
  <c r="B41" i="8"/>
  <c r="C66" i="8"/>
  <c r="E66" i="8" s="1"/>
  <c r="C64" i="8"/>
  <c r="E64" i="8" s="1"/>
  <c r="C42" i="8"/>
  <c r="E42" i="8" s="1"/>
  <c r="C46" i="8"/>
  <c r="E46" i="8" s="1"/>
  <c r="C50" i="8"/>
  <c r="E50" i="8" s="1"/>
  <c r="C54" i="8"/>
  <c r="E54" i="8" s="1"/>
  <c r="C58" i="8"/>
  <c r="E58" i="8" s="1"/>
  <c r="C62" i="8"/>
  <c r="E62" i="8" s="1"/>
  <c r="C44" i="8"/>
  <c r="E44" i="8" s="1"/>
  <c r="C48" i="8"/>
  <c r="E48" i="8" s="1"/>
  <c r="C52" i="8"/>
  <c r="E52" i="8" s="1"/>
  <c r="C56" i="8"/>
  <c r="E56" i="8" s="1"/>
  <c r="C60" i="8"/>
  <c r="E60" i="8" s="1"/>
  <c r="C42" i="7"/>
  <c r="C44" i="7"/>
  <c r="C46" i="7"/>
  <c r="C48" i="7"/>
  <c r="C50" i="7"/>
  <c r="C52" i="7"/>
  <c r="C54" i="7"/>
  <c r="C56" i="7"/>
  <c r="C58" i="7"/>
  <c r="C60" i="7"/>
  <c r="C62" i="7"/>
  <c r="C64" i="7"/>
  <c r="C66" i="7"/>
  <c r="B41" i="7"/>
  <c r="D42" i="7"/>
  <c r="B43" i="7"/>
  <c r="D44" i="7"/>
  <c r="B45" i="7"/>
  <c r="D46" i="7"/>
  <c r="B47" i="7"/>
  <c r="D48" i="7"/>
  <c r="B49" i="7"/>
  <c r="D50" i="7"/>
  <c r="B51" i="7"/>
  <c r="D52" i="7"/>
  <c r="B53" i="7"/>
  <c r="D54" i="7"/>
  <c r="B55" i="7"/>
  <c r="D56" i="7"/>
  <c r="B57" i="7"/>
  <c r="D58" i="7"/>
  <c r="B59" i="7"/>
  <c r="D60" i="7"/>
  <c r="B61" i="7"/>
  <c r="D62" i="7"/>
  <c r="B63" i="7"/>
  <c r="D64" i="7"/>
  <c r="B65" i="7"/>
  <c r="D66" i="7"/>
  <c r="B67" i="7"/>
  <c r="C41" i="7"/>
  <c r="C43" i="7"/>
  <c r="C45" i="7"/>
  <c r="C47" i="7"/>
  <c r="C49" i="7"/>
  <c r="C51" i="7"/>
  <c r="C53" i="7"/>
  <c r="C55" i="7"/>
  <c r="C57" i="7"/>
  <c r="C59" i="7"/>
  <c r="C61" i="7"/>
  <c r="C63" i="7"/>
  <c r="C65" i="7"/>
  <c r="C67" i="7"/>
  <c r="E67" i="7" s="1"/>
  <c r="D41" i="7"/>
  <c r="B42" i="7"/>
  <c r="D43" i="7"/>
  <c r="B44" i="7"/>
  <c r="D45" i="7"/>
  <c r="B46" i="7"/>
  <c r="D47" i="7"/>
  <c r="B48" i="7"/>
  <c r="D49" i="7"/>
  <c r="B50" i="7"/>
  <c r="D51" i="7"/>
  <c r="B52" i="7"/>
  <c r="D53" i="7"/>
  <c r="B54" i="7"/>
  <c r="D55" i="7"/>
  <c r="B56" i="7"/>
  <c r="D57" i="7"/>
  <c r="B58" i="7"/>
  <c r="D59" i="7"/>
  <c r="B60" i="7"/>
  <c r="D61" i="7"/>
  <c r="B62" i="7"/>
  <c r="D63" i="7"/>
  <c r="B64" i="7"/>
  <c r="D65" i="7"/>
  <c r="B66" i="7"/>
  <c r="C42" i="6"/>
  <c r="C44" i="6"/>
  <c r="C46" i="6"/>
  <c r="C48" i="6"/>
  <c r="C50" i="6"/>
  <c r="C52" i="6"/>
  <c r="C54" i="6"/>
  <c r="C56" i="6"/>
  <c r="C58" i="6"/>
  <c r="C60" i="6"/>
  <c r="C62" i="6"/>
  <c r="C64" i="6"/>
  <c r="C66" i="6"/>
  <c r="B41" i="6"/>
  <c r="D42" i="6"/>
  <c r="B43" i="6"/>
  <c r="D44" i="6"/>
  <c r="B45" i="6"/>
  <c r="D46" i="6"/>
  <c r="B47" i="6"/>
  <c r="D48" i="6"/>
  <c r="B49" i="6"/>
  <c r="D50" i="6"/>
  <c r="B51" i="6"/>
  <c r="D52" i="6"/>
  <c r="B53" i="6"/>
  <c r="D54" i="6"/>
  <c r="B55" i="6"/>
  <c r="D56" i="6"/>
  <c r="B57" i="6"/>
  <c r="D58" i="6"/>
  <c r="B59" i="6"/>
  <c r="D60" i="6"/>
  <c r="B61" i="6"/>
  <c r="D62" i="6"/>
  <c r="B63" i="6"/>
  <c r="D64" i="6"/>
  <c r="B65" i="6"/>
  <c r="D66" i="6"/>
  <c r="B67" i="6"/>
  <c r="C41" i="6"/>
  <c r="C43" i="6"/>
  <c r="C45" i="6"/>
  <c r="C47" i="6"/>
  <c r="C49" i="6"/>
  <c r="C51" i="6"/>
  <c r="C53" i="6"/>
  <c r="C55" i="6"/>
  <c r="C57" i="6"/>
  <c r="C59" i="6"/>
  <c r="C61" i="6"/>
  <c r="C63" i="6"/>
  <c r="C65" i="6"/>
  <c r="C67" i="6"/>
  <c r="E67" i="6" s="1"/>
  <c r="D41" i="6"/>
  <c r="B42" i="6"/>
  <c r="D43" i="6"/>
  <c r="B44" i="6"/>
  <c r="D45" i="6"/>
  <c r="B46" i="6"/>
  <c r="D47" i="6"/>
  <c r="B48" i="6"/>
  <c r="D49" i="6"/>
  <c r="B50" i="6"/>
  <c r="D51" i="6"/>
  <c r="B52" i="6"/>
  <c r="D53" i="6"/>
  <c r="B54" i="6"/>
  <c r="D55" i="6"/>
  <c r="B56" i="6"/>
  <c r="D57" i="6"/>
  <c r="B58" i="6"/>
  <c r="D59" i="6"/>
  <c r="B60" i="6"/>
  <c r="D61" i="6"/>
  <c r="B62" i="6"/>
  <c r="D63" i="6"/>
  <c r="B64" i="6"/>
  <c r="D65" i="6"/>
  <c r="B66" i="6"/>
  <c r="B42" i="5"/>
  <c r="B46" i="5"/>
  <c r="B50" i="5"/>
  <c r="B54" i="5"/>
  <c r="D41" i="5"/>
  <c r="D45" i="5"/>
  <c r="D49" i="5"/>
  <c r="D53" i="5"/>
  <c r="B44" i="5"/>
  <c r="B48" i="5"/>
  <c r="B52" i="5"/>
  <c r="B56" i="5"/>
  <c r="D43" i="5"/>
  <c r="D47" i="5"/>
  <c r="D51" i="5"/>
  <c r="D55" i="5"/>
  <c r="D57" i="5"/>
  <c r="B58" i="5"/>
  <c r="D59" i="5"/>
  <c r="B60" i="5"/>
  <c r="D61" i="5"/>
  <c r="B62" i="5"/>
  <c r="D63" i="5"/>
  <c r="B64" i="5"/>
  <c r="D65" i="5"/>
  <c r="B66" i="5"/>
  <c r="D67" i="5"/>
  <c r="C46" i="5"/>
  <c r="C48" i="5"/>
  <c r="C50" i="5"/>
  <c r="C52" i="5"/>
  <c r="C56" i="5"/>
  <c r="C58" i="5"/>
  <c r="C60" i="5"/>
  <c r="C64" i="5"/>
  <c r="C66" i="5"/>
  <c r="B41" i="5"/>
  <c r="D42" i="5"/>
  <c r="B43" i="5"/>
  <c r="D44" i="5"/>
  <c r="B45" i="5"/>
  <c r="D46" i="5"/>
  <c r="B47" i="5"/>
  <c r="D48" i="5"/>
  <c r="B49" i="5"/>
  <c r="D50" i="5"/>
  <c r="B51" i="5"/>
  <c r="D52" i="5"/>
  <c r="B53" i="5"/>
  <c r="D54" i="5"/>
  <c r="B55" i="5"/>
  <c r="D56" i="5"/>
  <c r="B57" i="5"/>
  <c r="D58" i="5"/>
  <c r="B59" i="5"/>
  <c r="D60" i="5"/>
  <c r="B61" i="5"/>
  <c r="D62" i="5"/>
  <c r="B63" i="5"/>
  <c r="D64" i="5"/>
  <c r="B65" i="5"/>
  <c r="D66" i="5"/>
  <c r="B67" i="5"/>
  <c r="C42" i="5"/>
  <c r="C44" i="5"/>
  <c r="C54" i="5"/>
  <c r="C62" i="5"/>
  <c r="C41" i="5"/>
  <c r="C43" i="5"/>
  <c r="C45" i="5"/>
  <c r="C47" i="5"/>
  <c r="C49" i="5"/>
  <c r="C51" i="5"/>
  <c r="C53" i="5"/>
  <c r="C55" i="5"/>
  <c r="C57" i="5"/>
  <c r="C59" i="5"/>
  <c r="C61" i="5"/>
  <c r="C63" i="5"/>
  <c r="C65" i="5"/>
  <c r="E57" i="9" l="1"/>
  <c r="E5" i="15"/>
  <c r="D5" i="15"/>
  <c r="E54" i="10"/>
  <c r="E46" i="10"/>
  <c r="E60" i="10"/>
  <c r="E62" i="10"/>
  <c r="D155" i="15"/>
  <c r="E52" i="10"/>
  <c r="E44" i="10"/>
  <c r="E56" i="10"/>
  <c r="E61" i="10"/>
  <c r="E58" i="10"/>
  <c r="E55" i="10"/>
  <c r="E50" i="13"/>
  <c r="E42" i="13"/>
  <c r="E60" i="14"/>
  <c r="E49" i="14"/>
  <c r="F58" i="15"/>
  <c r="D152" i="15"/>
  <c r="E60" i="9"/>
  <c r="E52" i="9"/>
  <c r="E44" i="9"/>
  <c r="E49" i="9"/>
  <c r="E48" i="10"/>
  <c r="E64" i="10"/>
  <c r="E66" i="10"/>
  <c r="E63" i="10"/>
  <c r="E54" i="13"/>
  <c r="E46" i="13"/>
  <c r="E63" i="14"/>
  <c r="E62" i="14"/>
  <c r="E41" i="9"/>
  <c r="D141" i="15"/>
  <c r="F66" i="15"/>
  <c r="D163" i="15"/>
  <c r="F55" i="15"/>
  <c r="F48" i="15"/>
  <c r="F68" i="15"/>
  <c r="F62" i="15"/>
  <c r="F57" i="15"/>
  <c r="D148" i="15"/>
  <c r="D145" i="15"/>
  <c r="F59" i="15"/>
  <c r="D149" i="15"/>
  <c r="F69" i="15"/>
  <c r="F53" i="15"/>
  <c r="D157" i="15"/>
  <c r="D143" i="15"/>
  <c r="F56" i="15"/>
  <c r="D161" i="15"/>
  <c r="D140" i="15"/>
  <c r="F54" i="15"/>
  <c r="D139" i="15"/>
  <c r="D162" i="15"/>
  <c r="F65" i="15"/>
  <c r="F49" i="15"/>
  <c r="D159" i="15"/>
  <c r="D137" i="15"/>
  <c r="F51" i="15"/>
  <c r="D156" i="15"/>
  <c r="F70" i="15"/>
  <c r="D160" i="15"/>
  <c r="F61" i="15"/>
  <c r="F45" i="15"/>
  <c r="D147" i="15"/>
  <c r="D153" i="15"/>
  <c r="F67" i="15"/>
  <c r="F46" i="15"/>
  <c r="D151" i="15"/>
  <c r="F64" i="15"/>
  <c r="D150" i="15"/>
  <c r="D158" i="15"/>
  <c r="D142" i="15"/>
  <c r="D154" i="15"/>
  <c r="D138" i="15"/>
  <c r="D146" i="15"/>
  <c r="E140" i="15"/>
  <c r="E152" i="15"/>
  <c r="E147" i="15"/>
  <c r="E163" i="15"/>
  <c r="E150" i="15"/>
  <c r="E142" i="15"/>
  <c r="E156" i="15"/>
  <c r="E153" i="15"/>
  <c r="E158" i="15"/>
  <c r="E151" i="15"/>
  <c r="E138" i="15"/>
  <c r="E154" i="15"/>
  <c r="E144" i="15"/>
  <c r="E160" i="15"/>
  <c r="E141" i="15"/>
  <c r="E157" i="15"/>
  <c r="E162" i="15"/>
  <c r="E139" i="15"/>
  <c r="E155" i="15"/>
  <c r="E145" i="15"/>
  <c r="E161" i="15"/>
  <c r="E146" i="15"/>
  <c r="E148" i="15"/>
  <c r="E143" i="15"/>
  <c r="E159" i="15"/>
  <c r="E149" i="15"/>
  <c r="E137" i="15"/>
  <c r="E60" i="13"/>
  <c r="E65" i="13"/>
  <c r="E51" i="13"/>
  <c r="E43" i="13"/>
  <c r="E56" i="13"/>
  <c r="E66" i="13"/>
  <c r="E57" i="13"/>
  <c r="E59" i="13"/>
  <c r="E62" i="13"/>
  <c r="E63" i="13"/>
  <c r="E55" i="13"/>
  <c r="E47" i="13"/>
  <c r="E64" i="13"/>
  <c r="E58" i="13"/>
  <c r="E61" i="13"/>
  <c r="E62" i="9"/>
  <c r="E54" i="9"/>
  <c r="E46" i="9"/>
  <c r="E47" i="9"/>
  <c r="E65" i="9"/>
  <c r="E66" i="9"/>
  <c r="E58" i="9"/>
  <c r="E50" i="9"/>
  <c r="E42" i="9"/>
  <c r="E55" i="9"/>
  <c r="E45" i="9"/>
  <c r="E64" i="9"/>
  <c r="E56" i="9"/>
  <c r="E48" i="9"/>
  <c r="E67" i="9"/>
  <c r="E63" i="9"/>
  <c r="E61" i="9"/>
  <c r="E59" i="6"/>
  <c r="E51" i="6"/>
  <c r="E43" i="6"/>
  <c r="E60" i="6"/>
  <c r="E52" i="6"/>
  <c r="E44" i="6"/>
  <c r="E61" i="14"/>
  <c r="E48" i="14"/>
  <c r="E57" i="14"/>
  <c r="E53" i="14"/>
  <c r="E45" i="14"/>
  <c r="E59" i="14"/>
  <c r="E52" i="14"/>
  <c r="E44" i="14"/>
  <c r="E54" i="14"/>
  <c r="E46" i="14"/>
  <c r="E66" i="14"/>
  <c r="E58" i="14"/>
  <c r="E41" i="14"/>
  <c r="E65" i="14"/>
  <c r="E50" i="14"/>
  <c r="E42" i="14"/>
  <c r="E64" i="14"/>
  <c r="E56" i="14"/>
  <c r="E63" i="7"/>
  <c r="E55" i="7"/>
  <c r="E47" i="7"/>
  <c r="E64" i="7"/>
  <c r="E56" i="7"/>
  <c r="E48" i="7"/>
  <c r="E59" i="7"/>
  <c r="E51" i="7"/>
  <c r="E43" i="7"/>
  <c r="E60" i="7"/>
  <c r="E52" i="7"/>
  <c r="E44" i="7"/>
  <c r="E65" i="7"/>
  <c r="E57" i="7"/>
  <c r="E49" i="7"/>
  <c r="E41" i="7"/>
  <c r="E66" i="7"/>
  <c r="E58" i="7"/>
  <c r="E50" i="7"/>
  <c r="E42" i="7"/>
  <c r="E61" i="7"/>
  <c r="E53" i="7"/>
  <c r="E45" i="7"/>
  <c r="E62" i="7"/>
  <c r="E54" i="7"/>
  <c r="E46" i="7"/>
  <c r="E63" i="6"/>
  <c r="E55" i="6"/>
  <c r="E47" i="6"/>
  <c r="E64" i="6"/>
  <c r="E56" i="6"/>
  <c r="E48" i="6"/>
  <c r="E65" i="6"/>
  <c r="E57" i="6"/>
  <c r="E49" i="6"/>
  <c r="E41" i="6"/>
  <c r="E66" i="6"/>
  <c r="E58" i="6"/>
  <c r="E50" i="6"/>
  <c r="E42" i="6"/>
  <c r="E61" i="6"/>
  <c r="E53" i="6"/>
  <c r="E45" i="6"/>
  <c r="E62" i="6"/>
  <c r="E54" i="6"/>
  <c r="E46" i="6"/>
  <c r="F205" i="15" l="1"/>
  <c r="F221" i="15"/>
  <c r="F177" i="15"/>
  <c r="F193" i="15"/>
  <c r="F150" i="15"/>
  <c r="F108" i="15"/>
  <c r="F124" i="15"/>
  <c r="F82" i="15"/>
  <c r="F98" i="15"/>
  <c r="F211" i="15"/>
  <c r="F227" i="15"/>
  <c r="F183" i="15"/>
  <c r="F140" i="15"/>
  <c r="F118" i="15"/>
  <c r="F92" i="15"/>
  <c r="F220" i="15"/>
  <c r="F192" i="15"/>
  <c r="F161" i="15"/>
  <c r="F77" i="15"/>
  <c r="F202" i="15"/>
  <c r="F218" i="15"/>
  <c r="F174" i="15"/>
  <c r="F190" i="15"/>
  <c r="F147" i="15"/>
  <c r="F163" i="15"/>
  <c r="F121" i="15"/>
  <c r="F79" i="15"/>
  <c r="F95" i="15"/>
  <c r="F156" i="15"/>
  <c r="F80" i="15"/>
  <c r="F216" i="15"/>
  <c r="F188" i="15"/>
  <c r="F107" i="15"/>
  <c r="F81" i="15"/>
  <c r="F213" i="15"/>
  <c r="F169" i="15"/>
  <c r="F185" i="15"/>
  <c r="F142" i="15"/>
  <c r="F158" i="15"/>
  <c r="F116" i="15"/>
  <c r="F132" i="15"/>
  <c r="F90" i="15"/>
  <c r="F203" i="15"/>
  <c r="F219" i="15"/>
  <c r="F175" i="15"/>
  <c r="F191" i="15"/>
  <c r="F160" i="15"/>
  <c r="F76" i="15"/>
  <c r="F204" i="15"/>
  <c r="F176" i="15"/>
  <c r="F145" i="15"/>
  <c r="F119" i="15"/>
  <c r="F93" i="15"/>
  <c r="F210" i="15"/>
  <c r="F226" i="15"/>
  <c r="F182" i="15"/>
  <c r="F139" i="15"/>
  <c r="F155" i="15"/>
  <c r="F113" i="15"/>
  <c r="F129" i="15"/>
  <c r="F87" i="15"/>
  <c r="F144" i="15"/>
  <c r="F122" i="15"/>
  <c r="F100" i="15"/>
  <c r="F172" i="15"/>
  <c r="F149" i="15"/>
  <c r="F123" i="15"/>
  <c r="F97" i="15"/>
  <c r="F201" i="15"/>
  <c r="F217" i="15"/>
  <c r="F173" i="15"/>
  <c r="F189" i="15"/>
  <c r="F146" i="15"/>
  <c r="F162" i="15"/>
  <c r="F120" i="15"/>
  <c r="F78" i="15"/>
  <c r="F94" i="15"/>
  <c r="F207" i="15"/>
  <c r="F223" i="15"/>
  <c r="F179" i="15"/>
  <c r="F195" i="15"/>
  <c r="F110" i="15"/>
  <c r="F84" i="15"/>
  <c r="F212" i="15"/>
  <c r="F184" i="15"/>
  <c r="F153" i="15"/>
  <c r="F127" i="15"/>
  <c r="F101" i="15"/>
  <c r="F214" i="15"/>
  <c r="F170" i="15"/>
  <c r="F186" i="15"/>
  <c r="F143" i="15"/>
  <c r="F159" i="15"/>
  <c r="F117" i="15"/>
  <c r="F106" i="15"/>
  <c r="F91" i="15"/>
  <c r="F148" i="15"/>
  <c r="F130" i="15"/>
  <c r="F208" i="15"/>
  <c r="F180" i="15"/>
  <c r="F209" i="15"/>
  <c r="F154" i="15"/>
  <c r="F75" i="15"/>
  <c r="F152" i="15"/>
  <c r="F141" i="15"/>
  <c r="F222" i="15"/>
  <c r="F109" i="15"/>
  <c r="F114" i="15"/>
  <c r="F157" i="15"/>
  <c r="F5" i="15"/>
  <c r="F225" i="15"/>
  <c r="F112" i="15"/>
  <c r="F215" i="15"/>
  <c r="F126" i="15"/>
  <c r="F111" i="15"/>
  <c r="F178" i="15"/>
  <c r="F125" i="15"/>
  <c r="F88" i="15"/>
  <c r="F115" i="15"/>
  <c r="F181" i="15"/>
  <c r="F128" i="15"/>
  <c r="F171" i="15"/>
  <c r="F96" i="15"/>
  <c r="F85" i="15"/>
  <c r="F194" i="15"/>
  <c r="F83" i="15"/>
  <c r="F224" i="15"/>
  <c r="F131" i="15"/>
  <c r="F138" i="15"/>
  <c r="F86" i="15"/>
  <c r="F187" i="15"/>
  <c r="F200" i="15"/>
  <c r="F206" i="15"/>
  <c r="F151" i="15"/>
  <c r="F99" i="15"/>
  <c r="F168" i="15"/>
  <c r="F89" i="15"/>
  <c r="F137" i="15"/>
  <c r="C45" i="1"/>
  <c r="C49" i="1"/>
  <c r="C53" i="1"/>
  <c r="C57" i="1"/>
  <c r="C61" i="1"/>
  <c r="C65" i="1"/>
  <c r="C47" i="1"/>
  <c r="C55" i="1"/>
  <c r="C63" i="1"/>
  <c r="C48" i="1"/>
  <c r="C56" i="1"/>
  <c r="C64" i="1"/>
  <c r="C42" i="1"/>
  <c r="C46" i="1"/>
  <c r="C50" i="1"/>
  <c r="C54" i="1"/>
  <c r="C58" i="1"/>
  <c r="C62" i="1"/>
  <c r="C66" i="1"/>
  <c r="C43" i="1"/>
  <c r="C51" i="1"/>
  <c r="C59" i="1"/>
  <c r="C67" i="1"/>
  <c r="C44" i="1"/>
  <c r="C52" i="1"/>
  <c r="C60" i="1"/>
  <c r="C41" i="1"/>
  <c r="D43" i="1"/>
  <c r="D47" i="1"/>
  <c r="D51" i="1"/>
  <c r="D55" i="1"/>
  <c r="D59" i="1"/>
  <c r="D63" i="1"/>
  <c r="D67" i="1"/>
  <c r="D44" i="1"/>
  <c r="D48" i="1"/>
  <c r="D52" i="1"/>
  <c r="D56" i="1"/>
  <c r="D60" i="1"/>
  <c r="D64" i="1"/>
  <c r="D41" i="1"/>
  <c r="D45" i="1"/>
  <c r="D49" i="1"/>
  <c r="D53" i="1"/>
  <c r="D57" i="1"/>
  <c r="D61" i="1"/>
  <c r="D65" i="1"/>
  <c r="D42" i="1"/>
  <c r="D46" i="1"/>
  <c r="D50" i="1"/>
  <c r="D54" i="1"/>
  <c r="D58" i="1"/>
  <c r="D62" i="1"/>
  <c r="D66" i="1"/>
  <c r="B67" i="1"/>
  <c r="B63" i="1"/>
  <c r="B59" i="1"/>
  <c r="B55" i="1"/>
  <c r="B51" i="1"/>
  <c r="B47" i="1"/>
  <c r="B43" i="1"/>
  <c r="B66" i="1"/>
  <c r="B62" i="1"/>
  <c r="B58" i="1"/>
  <c r="B54" i="1"/>
  <c r="B50" i="1"/>
  <c r="B46" i="1"/>
  <c r="B42" i="1"/>
  <c r="B65" i="1"/>
  <c r="B61" i="1"/>
  <c r="B57" i="1"/>
  <c r="B53" i="1"/>
  <c r="B49" i="1"/>
  <c r="B45" i="1"/>
  <c r="B41" i="1"/>
  <c r="B64" i="1"/>
  <c r="B60" i="1"/>
  <c r="B56" i="1"/>
  <c r="B52" i="1"/>
  <c r="B48" i="1"/>
  <c r="B44" i="1"/>
  <c r="E41" i="1" l="1"/>
</calcChain>
</file>

<file path=xl/sharedStrings.xml><?xml version="1.0" encoding="utf-8"?>
<sst xmlns="http://schemas.openxmlformats.org/spreadsheetml/2006/main" count="1168" uniqueCount="135">
  <si>
    <t>T</t>
    <phoneticPr fontId="1"/>
  </si>
  <si>
    <t>[K]</t>
    <phoneticPr fontId="1"/>
  </si>
  <si>
    <t>密度</t>
    <rPh sb="0" eb="2">
      <t>ミツド</t>
    </rPh>
    <phoneticPr fontId="1"/>
  </si>
  <si>
    <t>[kg/m3]</t>
    <phoneticPr fontId="1"/>
  </si>
  <si>
    <t>分子量</t>
    <rPh sb="0" eb="3">
      <t>ブンシリョウ</t>
    </rPh>
    <phoneticPr fontId="1"/>
  </si>
  <si>
    <t>H</t>
    <phoneticPr fontId="1"/>
  </si>
  <si>
    <t>組成</t>
    <rPh sb="0" eb="2">
      <t>ソセイ</t>
    </rPh>
    <phoneticPr fontId="1"/>
  </si>
  <si>
    <t>原子量</t>
    <rPh sb="0" eb="3">
      <t>ゲンシリョウ</t>
    </rPh>
    <phoneticPr fontId="1"/>
  </si>
  <si>
    <t>係数</t>
    <rPh sb="0" eb="2">
      <t>ケイスウ</t>
    </rPh>
    <phoneticPr fontId="1"/>
  </si>
  <si>
    <t>O</t>
    <phoneticPr fontId="1"/>
  </si>
  <si>
    <t>C</t>
    <phoneticPr fontId="1"/>
  </si>
  <si>
    <t>He</t>
    <phoneticPr fontId="1"/>
  </si>
  <si>
    <t>Ar</t>
    <phoneticPr fontId="1"/>
  </si>
  <si>
    <t>N</t>
    <phoneticPr fontId="1"/>
  </si>
  <si>
    <t>原子番号</t>
    <rPh sb="0" eb="2">
      <t>ゲンシ</t>
    </rPh>
    <rPh sb="2" eb="4">
      <t>バンゴウ</t>
    </rPh>
    <phoneticPr fontId="1"/>
  </si>
  <si>
    <t>Cp 係数</t>
    <rPh sb="3" eb="5">
      <t>ケイスウ</t>
    </rPh>
    <phoneticPr fontId="1"/>
  </si>
  <si>
    <t>a1</t>
    <phoneticPr fontId="1"/>
  </si>
  <si>
    <t>a2</t>
  </si>
  <si>
    <t>a2</t>
    <phoneticPr fontId="1"/>
  </si>
  <si>
    <t>a3</t>
  </si>
  <si>
    <t>a3</t>
    <phoneticPr fontId="1"/>
  </si>
  <si>
    <t>a4</t>
  </si>
  <si>
    <t>a5</t>
  </si>
  <si>
    <t>下限温度</t>
    <rPh sb="0" eb="2">
      <t>カゲン</t>
    </rPh>
    <rPh sb="2" eb="4">
      <t>オンド</t>
    </rPh>
    <phoneticPr fontId="1"/>
  </si>
  <si>
    <t>比熱</t>
    <rPh sb="0" eb="2">
      <t>ヒネツ</t>
    </rPh>
    <phoneticPr fontId="1"/>
  </si>
  <si>
    <t>[J/kg-K]</t>
    <phoneticPr fontId="1"/>
  </si>
  <si>
    <t>上限温度</t>
    <rPh sb="0" eb="2">
      <t>ジョウゲン</t>
    </rPh>
    <rPh sb="2" eb="4">
      <t>オンド</t>
    </rPh>
    <phoneticPr fontId="1"/>
  </si>
  <si>
    <t>粘性係数</t>
    <rPh sb="0" eb="2">
      <t>ネンセイ</t>
    </rPh>
    <rPh sb="2" eb="4">
      <t>ケイスウ</t>
    </rPh>
    <phoneticPr fontId="1"/>
  </si>
  <si>
    <t>[Pa-s]</t>
    <phoneticPr fontId="1"/>
  </si>
  <si>
    <t>σ</t>
    <phoneticPr fontId="1"/>
  </si>
  <si>
    <t>ε/k</t>
    <phoneticPr fontId="1"/>
  </si>
  <si>
    <t>Lennard-Jones パラメタ</t>
    <phoneticPr fontId="1"/>
  </si>
  <si>
    <t>熱伝導率</t>
    <rPh sb="0" eb="1">
      <t>ネツ</t>
    </rPh>
    <rPh sb="1" eb="4">
      <t>デンドウリツ</t>
    </rPh>
    <phoneticPr fontId="1"/>
  </si>
  <si>
    <t>[W/m-K]</t>
    <phoneticPr fontId="1"/>
  </si>
  <si>
    <t>T &gt; 1000</t>
    <phoneticPr fontId="1"/>
  </si>
  <si>
    <t>T &lt; 1000</t>
    <phoneticPr fontId="1"/>
  </si>
  <si>
    <t>日本機械学会編, 伝熱工学資料 改訂第 4 版, 1986</t>
    <rPh sb="0" eb="2">
      <t>ニホン</t>
    </rPh>
    <rPh sb="2" eb="4">
      <t>キカイ</t>
    </rPh>
    <rPh sb="4" eb="6">
      <t>ガッカイ</t>
    </rPh>
    <rPh sb="6" eb="7">
      <t>ヘン</t>
    </rPh>
    <rPh sb="9" eb="11">
      <t>デンネツ</t>
    </rPh>
    <rPh sb="11" eb="13">
      <t>コウガク</t>
    </rPh>
    <rPh sb="13" eb="15">
      <t>シリョウ</t>
    </rPh>
    <rPh sb="16" eb="18">
      <t>カイテイ</t>
    </rPh>
    <rPh sb="18" eb="19">
      <t>ダイ</t>
    </rPh>
    <rPh sb="22" eb="23">
      <t>ハン</t>
    </rPh>
    <phoneticPr fontId="1"/>
  </si>
  <si>
    <t>組成</t>
    <rPh sb="0" eb="2">
      <t>ソセイ</t>
    </rPh>
    <phoneticPr fontId="1"/>
  </si>
  <si>
    <t>ガス物性</t>
    <rPh sb="2" eb="4">
      <t>ブッセイ</t>
    </rPh>
    <phoneticPr fontId="1"/>
  </si>
  <si>
    <t>H2</t>
    <phoneticPr fontId="1"/>
  </si>
  <si>
    <t>N2</t>
    <phoneticPr fontId="1"/>
  </si>
  <si>
    <t>b1</t>
    <phoneticPr fontId="1"/>
  </si>
  <si>
    <t>b2</t>
    <phoneticPr fontId="1"/>
  </si>
  <si>
    <t>H0</t>
    <phoneticPr fontId="1"/>
  </si>
  <si>
    <t>S0</t>
    <phoneticPr fontId="1"/>
  </si>
  <si>
    <t>[J/mol]</t>
    <phoneticPr fontId="1"/>
  </si>
  <si>
    <t>[J/mol-K]</t>
    <phoneticPr fontId="1"/>
  </si>
  <si>
    <t>1 atm</t>
    <phoneticPr fontId="1"/>
  </si>
  <si>
    <t>Wikipedia</t>
    <phoneticPr fontId="1"/>
  </si>
  <si>
    <t>O2</t>
    <phoneticPr fontId="1"/>
  </si>
  <si>
    <t>CO</t>
    <phoneticPr fontId="1"/>
  </si>
  <si>
    <t>CO2</t>
    <phoneticPr fontId="1"/>
  </si>
  <si>
    <t>CH4</t>
    <phoneticPr fontId="1"/>
  </si>
  <si>
    <t>C2H6</t>
    <phoneticPr fontId="1"/>
  </si>
  <si>
    <t>C3H8</t>
    <phoneticPr fontId="1"/>
  </si>
  <si>
    <t>混合物性</t>
    <rPh sb="0" eb="2">
      <t>コンゴウ</t>
    </rPh>
    <rPh sb="2" eb="4">
      <t>ブッセイ</t>
    </rPh>
    <phoneticPr fontId="1"/>
  </si>
  <si>
    <t>[kg/m3]</t>
    <phoneticPr fontId="1"/>
  </si>
  <si>
    <t>体積分率</t>
    <rPh sb="0" eb="2">
      <t>タイセキ</t>
    </rPh>
    <rPh sb="2" eb="3">
      <t>ブン</t>
    </rPh>
    <rPh sb="3" eb="4">
      <t>リツ</t>
    </rPh>
    <phoneticPr fontId="1"/>
  </si>
  <si>
    <t>春日 悠</t>
    <rPh sb="0" eb="2">
      <t>カスガ</t>
    </rPh>
    <rPh sb="3" eb="4">
      <t>ユウ</t>
    </rPh>
    <phoneticPr fontId="1"/>
  </si>
  <si>
    <t>参考文献</t>
    <rPh sb="0" eb="2">
      <t>サンコウ</t>
    </rPh>
    <rPh sb="2" eb="4">
      <t>ブンケン</t>
    </rPh>
    <phoneticPr fontId="1"/>
  </si>
  <si>
    <t>ガス物性の推定式</t>
    <rPh sb="2" eb="4">
      <t>ブッセイ</t>
    </rPh>
    <rPh sb="5" eb="7">
      <t>スイテイ</t>
    </rPh>
    <rPh sb="7" eb="8">
      <t>シキ</t>
    </rPh>
    <phoneticPr fontId="1"/>
  </si>
  <si>
    <t>・密度</t>
    <rPh sb="1" eb="3">
      <t>ミツド</t>
    </rPh>
    <phoneticPr fontId="1"/>
  </si>
  <si>
    <t>理想気体の状態方程式</t>
    <rPh sb="0" eb="2">
      <t>リソウ</t>
    </rPh>
    <rPh sb="2" eb="4">
      <t>キタイ</t>
    </rPh>
    <rPh sb="5" eb="7">
      <t>ジョウタイ</t>
    </rPh>
    <rPh sb="7" eb="10">
      <t>ホウテイシキ</t>
    </rPh>
    <phoneticPr fontId="1"/>
  </si>
  <si>
    <t>・比熱</t>
    <rPh sb="1" eb="3">
      <t>ヒネツ</t>
    </rPh>
    <phoneticPr fontId="1"/>
  </si>
  <si>
    <t>・粘性係数</t>
    <rPh sb="1" eb="3">
      <t>ネンセイ</t>
    </rPh>
    <rPh sb="3" eb="5">
      <t>ケイスウ</t>
    </rPh>
    <phoneticPr fontId="1"/>
  </si>
  <si>
    <t>・熱伝導率</t>
    <rPh sb="1" eb="2">
      <t>ネツ</t>
    </rPh>
    <rPh sb="2" eb="5">
      <t>デンドウリツ</t>
    </rPh>
    <phoneticPr fontId="1"/>
  </si>
  <si>
    <t>・Bruce E. Poling, John M. Prausnitz and John P. O'Connell, The Properties of Gases and Liquids Fifth Edition, MacGrow Hill, 2007</t>
    <phoneticPr fontId="1"/>
  </si>
  <si>
    <t>・Bonnie J. McBride, Sanford Gordon and Martin A. Reno, Coefficients for Calculating Thermodynamic and Transport Properties of Individual Species, NASA Technical Memorandum 4513, 1993</t>
    <phoneticPr fontId="1"/>
  </si>
  <si>
    <t>・日本機械学会編, 伝熱工学資料 改訂第 4 版, 1986</t>
    <rPh sb="1" eb="3">
      <t>ニホン</t>
    </rPh>
    <rPh sb="3" eb="5">
      <t>キカイ</t>
    </rPh>
    <rPh sb="5" eb="7">
      <t>ガッカイ</t>
    </rPh>
    <rPh sb="7" eb="8">
      <t>ヘン</t>
    </rPh>
    <rPh sb="10" eb="12">
      <t>デンネツ</t>
    </rPh>
    <rPh sb="12" eb="14">
      <t>コウガク</t>
    </rPh>
    <rPh sb="14" eb="16">
      <t>シリョウ</t>
    </rPh>
    <rPh sb="17" eb="19">
      <t>カイテイ</t>
    </rPh>
    <rPh sb="19" eb="20">
      <t>ダイ</t>
    </rPh>
    <rPh sb="23" eb="24">
      <t>ハン</t>
    </rPh>
    <phoneticPr fontId="1"/>
  </si>
  <si>
    <t>・Robert J. Kee, Graham Dixon-Lewis, Jurgen Warnatz, Michael E. Coltrin, James A. Miller and Harry K. Moffat, A Fortran Computer Code Package for the Evaluation of Gas Phase, Multicomponent Transport Properties, SAND86-8246B, 1998</t>
    <phoneticPr fontId="1"/>
  </si>
  <si>
    <t>質量分率</t>
    <rPh sb="0" eb="2">
      <t>シツリョウ</t>
    </rPh>
    <rPh sb="2" eb="3">
      <t>ブン</t>
    </rPh>
    <rPh sb="3" eb="4">
      <t>リツ</t>
    </rPh>
    <phoneticPr fontId="1"/>
  </si>
  <si>
    <t>H2O</t>
    <phoneticPr fontId="1"/>
  </si>
  <si>
    <t>Air</t>
    <phoneticPr fontId="1"/>
  </si>
  <si>
    <t>拡散係数</t>
    <rPh sb="0" eb="2">
      <t>カクサン</t>
    </rPh>
    <rPh sb="2" eb="4">
      <t>ケイスウ</t>
    </rPh>
    <phoneticPr fontId="1"/>
  </si>
  <si>
    <t>ガス物性 - 拡散係数</t>
    <rPh sb="2" eb="4">
      <t>ブッセイ</t>
    </rPh>
    <rPh sb="7" eb="9">
      <t>カクサン</t>
    </rPh>
    <rPh sb="9" eb="11">
      <t>ケイスウ</t>
    </rPh>
    <phoneticPr fontId="1"/>
  </si>
  <si>
    <t>T</t>
    <phoneticPr fontId="1"/>
  </si>
  <si>
    <t>He-CH4</t>
    <phoneticPr fontId="1"/>
  </si>
  <si>
    <t>A</t>
    <phoneticPr fontId="1"/>
  </si>
  <si>
    <t>s</t>
    <phoneticPr fontId="1"/>
  </si>
  <si>
    <t>S</t>
    <phoneticPr fontId="1"/>
  </si>
  <si>
    <t>Tmin</t>
    <phoneticPr fontId="1"/>
  </si>
  <si>
    <t>Tmax</t>
    <phoneticPr fontId="1"/>
  </si>
  <si>
    <t>1 atm</t>
    <phoneticPr fontId="1"/>
  </si>
  <si>
    <t>[m2/s]</t>
    <phoneticPr fontId="1"/>
  </si>
  <si>
    <t>He-O2</t>
    <phoneticPr fontId="1"/>
  </si>
  <si>
    <t>He-air</t>
    <phoneticPr fontId="1"/>
  </si>
  <si>
    <t>He-CO2</t>
    <phoneticPr fontId="1"/>
  </si>
  <si>
    <t>Ar-CH4</t>
    <phoneticPr fontId="1"/>
  </si>
  <si>
    <t>Ar-CO</t>
    <phoneticPr fontId="1"/>
  </si>
  <si>
    <t>Ar-O2</t>
    <phoneticPr fontId="1"/>
  </si>
  <si>
    <t>Ar-air</t>
    <phoneticPr fontId="1"/>
  </si>
  <si>
    <t>Ar-N2</t>
    <phoneticPr fontId="1"/>
  </si>
  <si>
    <t>Ar-CO2</t>
    <phoneticPr fontId="1"/>
  </si>
  <si>
    <t>H2-CH4</t>
    <phoneticPr fontId="1"/>
  </si>
  <si>
    <t>H2-O2</t>
    <phoneticPr fontId="1"/>
  </si>
  <si>
    <t>H2-air</t>
    <phoneticPr fontId="1"/>
  </si>
  <si>
    <t>H2-CO2</t>
    <phoneticPr fontId="1"/>
  </si>
  <si>
    <t>CH4-N2</t>
    <phoneticPr fontId="1"/>
  </si>
  <si>
    <t>CH4-O2</t>
    <phoneticPr fontId="1"/>
  </si>
  <si>
    <t>CH4-air</t>
    <phoneticPr fontId="1"/>
  </si>
  <si>
    <t>N2-O2</t>
    <phoneticPr fontId="1"/>
  </si>
  <si>
    <t>N2-CO2</t>
    <phoneticPr fontId="1"/>
  </si>
  <si>
    <t>CO-air</t>
    <phoneticPr fontId="1"/>
  </si>
  <si>
    <t>CO-CO2</t>
    <phoneticPr fontId="1"/>
  </si>
  <si>
    <t>O2-H2O</t>
    <phoneticPr fontId="1"/>
  </si>
  <si>
    <t>O2-CO2</t>
    <phoneticPr fontId="1"/>
  </si>
  <si>
    <t>air-H2O</t>
    <phoneticPr fontId="1"/>
  </si>
  <si>
    <t>air-CO2</t>
    <phoneticPr fontId="1"/>
  </si>
  <si>
    <t>H2O-CO2</t>
    <phoneticPr fontId="1"/>
  </si>
  <si>
    <t>CO2-C3H8</t>
    <phoneticPr fontId="1"/>
  </si>
  <si>
    <t>σ12</t>
    <phoneticPr fontId="1"/>
  </si>
  <si>
    <t>ε12/k</t>
    <phoneticPr fontId="1"/>
  </si>
  <si>
    <t>H2</t>
    <phoneticPr fontId="1"/>
  </si>
  <si>
    <t>He</t>
    <phoneticPr fontId="1"/>
  </si>
  <si>
    <t>σ</t>
    <phoneticPr fontId="1"/>
  </si>
  <si>
    <t>ε/k</t>
    <phoneticPr fontId="1"/>
  </si>
  <si>
    <t>ε/k</t>
    <phoneticPr fontId="1"/>
  </si>
  <si>
    <t>分子量12</t>
    <rPh sb="0" eb="3">
      <t>ブンシリョウ</t>
    </rPh>
    <phoneticPr fontId="1"/>
  </si>
  <si>
    <t>He-O2</t>
    <phoneticPr fontId="1"/>
  </si>
  <si>
    <t>air</t>
    <phoneticPr fontId="1"/>
  </si>
  <si>
    <t>He-air</t>
    <phoneticPr fontId="1"/>
  </si>
  <si>
    <t>He-CO2</t>
    <phoneticPr fontId="1"/>
  </si>
  <si>
    <t>Ar</t>
    <phoneticPr fontId="1"/>
  </si>
  <si>
    <t>CH4</t>
    <phoneticPr fontId="1"/>
  </si>
  <si>
    <t>CO</t>
    <phoneticPr fontId="1"/>
  </si>
  <si>
    <t>CO</t>
    <phoneticPr fontId="1"/>
  </si>
  <si>
    <t>H2O</t>
    <phoneticPr fontId="1"/>
  </si>
  <si>
    <t>C3H8</t>
    <phoneticPr fontId="1"/>
  </si>
  <si>
    <t>・拡散係数</t>
    <rPh sb="1" eb="3">
      <t>カクサン</t>
    </rPh>
    <rPh sb="3" eb="5">
      <t>ケイスウ</t>
    </rPh>
    <phoneticPr fontId="1"/>
  </si>
  <si>
    <t>Chapman-Enskog の理論</t>
    <rPh sb="16" eb="18">
      <t>リロン</t>
    </rPh>
    <phoneticPr fontId="1"/>
  </si>
  <si>
    <t>CO-O2</t>
    <phoneticPr fontId="1"/>
  </si>
  <si>
    <t>2011年9月18日</t>
    <rPh sb="5" eb="6">
      <t>ネン</t>
    </rPh>
    <rPh sb="7" eb="8">
      <t>ガツニチ</t>
    </rPh>
    <phoneticPr fontId="1"/>
  </si>
  <si>
    <t>多項式</t>
    <rPh sb="0" eb="3">
      <t>タコウシキ</t>
    </rPh>
    <phoneticPr fontId="1"/>
  </si>
  <si>
    <t>modified Eucken correlation</t>
    <phoneticPr fontId="1"/>
  </si>
  <si>
    <t>ガス物性の推定</t>
    <rPh sb="2" eb="4">
      <t>ブッセイ</t>
    </rPh>
    <rPh sb="5" eb="7">
      <t>スイテイ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</si>
</sst>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_ "/>
    <numFmt numFmtId="177" formatCode="0.000E+00"/>
    <numFmt numFmtId="178" formatCode="0.00_ "/>
  </numFmts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76" fontId="0" fillId="0" borderId="0" xfId="0" applyNumberFormat="1"/>
    <xf numFmtId="0" fontId="0" fillId="0" borderId="0" xfId="0" applyAlignment="1"/>
    <xf numFmtId="11" fontId="0" fillId="0" borderId="0" xfId="0" applyNumberFormat="1"/>
    <xf numFmtId="177" fontId="0" fillId="0" borderId="0" xfId="0" applyNumberFormat="1"/>
    <xf numFmtId="177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77" fontId="0" fillId="0" borderId="0" xfId="0" applyNumberFormat="1" applyAlignment="1"/>
    <xf numFmtId="0" fontId="0" fillId="0" borderId="0" xfId="0" quotePrefix="1"/>
    <xf numFmtId="178" fontId="0" fillId="0" borderId="0" xfId="0" applyNumberFormat="1"/>
    <xf numFmtId="0" fontId="3" fillId="0" borderId="0" xfId="0" applyFont="1"/>
    <xf numFmtId="176" fontId="0" fillId="0" borderId="0" xfId="0" applyNumberFormat="1" applyAlignment="1">
      <alignment horizontal="center"/>
    </xf>
    <xf numFmtId="0" fontId="0" fillId="0" borderId="0" xfId="0" applyNumberFormat="1"/>
    <xf numFmtId="176" fontId="0" fillId="0" borderId="0" xfId="0" applyNumberFormat="1" applyAlignme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He!$A$41:$A$67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He!$B$41:$B$67</c:f>
              <c:numCache>
                <c:formatCode>0.000E+00</c:formatCode>
                <c:ptCount val="27"/>
                <c:pt idx="0">
                  <c:v>0.24389019991287483</c:v>
                </c:pt>
                <c:pt idx="1">
                  <c:v>0.19511215993029987</c:v>
                </c:pt>
                <c:pt idx="2">
                  <c:v>0.1625934666085832</c:v>
                </c:pt>
                <c:pt idx="3">
                  <c:v>0.13936582852164275</c:v>
                </c:pt>
                <c:pt idx="4">
                  <c:v>0.12194509995643742</c:v>
                </c:pt>
                <c:pt idx="5">
                  <c:v>0.10839564440572215</c:v>
                </c:pt>
                <c:pt idx="6">
                  <c:v>9.7556079965149936E-2</c:v>
                </c:pt>
                <c:pt idx="7">
                  <c:v>8.8687345422863578E-2</c:v>
                </c:pt>
                <c:pt idx="8">
                  <c:v>8.1296733304291602E-2</c:v>
                </c:pt>
                <c:pt idx="9">
                  <c:v>7.5043138434730719E-2</c:v>
                </c:pt>
                <c:pt idx="10">
                  <c:v>6.9682914260821377E-2</c:v>
                </c:pt>
                <c:pt idx="11">
                  <c:v>6.5037386643433295E-2</c:v>
                </c:pt>
                <c:pt idx="12">
                  <c:v>6.0972549978218708E-2</c:v>
                </c:pt>
                <c:pt idx="13">
                  <c:v>5.7385929391264669E-2</c:v>
                </c:pt>
                <c:pt idx="14">
                  <c:v>5.4197822202861075E-2</c:v>
                </c:pt>
                <c:pt idx="15">
                  <c:v>5.1345305244815752E-2</c:v>
                </c:pt>
                <c:pt idx="16">
                  <c:v>4.8778039982574968E-2</c:v>
                </c:pt>
                <c:pt idx="17">
                  <c:v>4.645527617388092E-2</c:v>
                </c:pt>
                <c:pt idx="18">
                  <c:v>4.4343672711431789E-2</c:v>
                </c:pt>
                <c:pt idx="19">
                  <c:v>4.2415686941369539E-2</c:v>
                </c:pt>
                <c:pt idx="20">
                  <c:v>4.0648366652145801E-2</c:v>
                </c:pt>
                <c:pt idx="21">
                  <c:v>3.9022431986059973E-2</c:v>
                </c:pt>
                <c:pt idx="22">
                  <c:v>3.7521569217365359E-2</c:v>
                </c:pt>
                <c:pt idx="23">
                  <c:v>3.6131881468574045E-2</c:v>
                </c:pt>
                <c:pt idx="24">
                  <c:v>3.4841457130410688E-2</c:v>
                </c:pt>
                <c:pt idx="25">
                  <c:v>3.3640027574189629E-2</c:v>
                </c:pt>
                <c:pt idx="26">
                  <c:v>3.2518693321716648E-2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He!$K$41:$K$49</c:f>
              <c:numCache>
                <c:formatCode>General</c:formatCode>
                <c:ptCount val="9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900</c:v>
                </c:pt>
              </c:numCache>
            </c:numRef>
          </c:xVal>
          <c:yVal>
            <c:numRef>
              <c:f>He!$L$41:$L$49</c:f>
              <c:numCache>
                <c:formatCode>0.000E+00</c:formatCode>
                <c:ptCount val="9"/>
                <c:pt idx="0">
                  <c:v>0.48709000000000002</c:v>
                </c:pt>
                <c:pt idx="1">
                  <c:v>0.24371000000000001</c:v>
                </c:pt>
                <c:pt idx="2">
                  <c:v>0.16253000000000001</c:v>
                </c:pt>
                <c:pt idx="3">
                  <c:v>0.12189999999999999</c:v>
                </c:pt>
                <c:pt idx="4">
                  <c:v>9.7530000000000006E-2</c:v>
                </c:pt>
                <c:pt idx="5">
                  <c:v>8.1280000000000005E-2</c:v>
                </c:pt>
                <c:pt idx="6">
                  <c:v>6.9669999999999996E-2</c:v>
                </c:pt>
                <c:pt idx="7">
                  <c:v>6.096E-2</c:v>
                </c:pt>
                <c:pt idx="8">
                  <c:v>4.8770000000000001E-2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731648"/>
        <c:axId val="90733568"/>
      </c:scatterChart>
      <c:valAx>
        <c:axId val="90731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0733568"/>
        <c:crosses val="autoZero"/>
        <c:crossBetween val="midCat"/>
      </c:valAx>
      <c:valAx>
        <c:axId val="907335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密度 </a:t>
                </a:r>
                <a:r>
                  <a:rPr lang="en-US" altLang="ja-JP"/>
                  <a:t>[kg/m3]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0731648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He!$A$41:$A$67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He!$C$41:$C$67</c:f>
              <c:numCache>
                <c:formatCode>0.000E+00</c:formatCode>
                <c:ptCount val="27"/>
                <c:pt idx="0">
                  <c:v>5193.1668449673489</c:v>
                </c:pt>
                <c:pt idx="1">
                  <c:v>5193.1668449673489</c:v>
                </c:pt>
                <c:pt idx="2">
                  <c:v>5193.1668449673489</c:v>
                </c:pt>
                <c:pt idx="3">
                  <c:v>5193.1668449673489</c:v>
                </c:pt>
                <c:pt idx="4">
                  <c:v>5193.1668449673489</c:v>
                </c:pt>
                <c:pt idx="5">
                  <c:v>5193.1668449673489</c:v>
                </c:pt>
                <c:pt idx="6">
                  <c:v>5193.1668449673489</c:v>
                </c:pt>
                <c:pt idx="7">
                  <c:v>5193.1668449673489</c:v>
                </c:pt>
                <c:pt idx="8">
                  <c:v>5193.1668449673489</c:v>
                </c:pt>
                <c:pt idx="9">
                  <c:v>5193.1668449673489</c:v>
                </c:pt>
                <c:pt idx="10">
                  <c:v>5193.1668449673489</c:v>
                </c:pt>
                <c:pt idx="11">
                  <c:v>5193.1668449673489</c:v>
                </c:pt>
                <c:pt idx="12">
                  <c:v>5193.1668449673489</c:v>
                </c:pt>
                <c:pt idx="13">
                  <c:v>5193.1668449673489</c:v>
                </c:pt>
                <c:pt idx="14">
                  <c:v>5193.1668449673489</c:v>
                </c:pt>
                <c:pt idx="15">
                  <c:v>5193.1668449673489</c:v>
                </c:pt>
                <c:pt idx="16">
                  <c:v>5193.1668449673489</c:v>
                </c:pt>
                <c:pt idx="17">
                  <c:v>5193.1668449673489</c:v>
                </c:pt>
                <c:pt idx="18">
                  <c:v>5193.1668449673489</c:v>
                </c:pt>
                <c:pt idx="19">
                  <c:v>5193.1668449673489</c:v>
                </c:pt>
                <c:pt idx="20">
                  <c:v>5193.1668449673489</c:v>
                </c:pt>
                <c:pt idx="21">
                  <c:v>5193.1668449673489</c:v>
                </c:pt>
                <c:pt idx="22">
                  <c:v>5193.1668449673489</c:v>
                </c:pt>
                <c:pt idx="23">
                  <c:v>5193.1668449673489</c:v>
                </c:pt>
                <c:pt idx="24">
                  <c:v>5193.1668449673489</c:v>
                </c:pt>
                <c:pt idx="25">
                  <c:v>5193.1668449673489</c:v>
                </c:pt>
                <c:pt idx="26">
                  <c:v>5193.1668449673489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He!$K$41:$K$49</c:f>
              <c:numCache>
                <c:formatCode>General</c:formatCode>
                <c:ptCount val="9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900</c:v>
                </c:pt>
              </c:numCache>
            </c:numRef>
          </c:xVal>
          <c:yVal>
            <c:numRef>
              <c:f>He!$M$41:$M$49</c:f>
              <c:numCache>
                <c:formatCode>0.000E+00</c:formatCode>
                <c:ptCount val="9"/>
                <c:pt idx="0">
                  <c:v>5195</c:v>
                </c:pt>
                <c:pt idx="1">
                  <c:v>5193</c:v>
                </c:pt>
                <c:pt idx="2">
                  <c:v>5193</c:v>
                </c:pt>
                <c:pt idx="3">
                  <c:v>5193</c:v>
                </c:pt>
                <c:pt idx="4">
                  <c:v>5193</c:v>
                </c:pt>
                <c:pt idx="5">
                  <c:v>5193</c:v>
                </c:pt>
                <c:pt idx="6">
                  <c:v>5193</c:v>
                </c:pt>
                <c:pt idx="7">
                  <c:v>5193</c:v>
                </c:pt>
                <c:pt idx="8">
                  <c:v>5193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164096"/>
        <c:axId val="92166016"/>
      </c:scatterChart>
      <c:valAx>
        <c:axId val="921640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2166016"/>
        <c:crosses val="autoZero"/>
        <c:crossBetween val="midCat"/>
      </c:valAx>
      <c:valAx>
        <c:axId val="921660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比熱 </a:t>
                </a:r>
                <a:r>
                  <a:rPr lang="en-US" altLang="ja-JP"/>
                  <a:t>[J/kg-K]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2164096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He!$A$41:$A$67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He!$D$41:$D$67</c:f>
              <c:numCache>
                <c:formatCode>0.000E+00</c:formatCode>
                <c:ptCount val="27"/>
                <c:pt idx="0">
                  <c:v>1.525381491068555E-5</c:v>
                </c:pt>
                <c:pt idx="1">
                  <c:v>1.7629822993685591E-5</c:v>
                </c:pt>
                <c:pt idx="2">
                  <c:v>1.9843395814803571E-5</c:v>
                </c:pt>
                <c:pt idx="3">
                  <c:v>2.1930425378783797E-5</c:v>
                </c:pt>
                <c:pt idx="4">
                  <c:v>2.3914910029075549E-5</c:v>
                </c:pt>
                <c:pt idx="5">
                  <c:v>2.5813889029758019E-5</c:v>
                </c:pt>
                <c:pt idx="6">
                  <c:v>2.7640007285702626E-5</c:v>
                </c:pt>
                <c:pt idx="7">
                  <c:v>2.9402972907595904E-5</c:v>
                </c:pt>
                <c:pt idx="8">
                  <c:v>3.1110442957821077E-5</c:v>
                </c:pt>
                <c:pt idx="9">
                  <c:v>3.2768590681480096E-5</c:v>
                </c:pt>
                <c:pt idx="10">
                  <c:v>3.4382484434051051E-5</c:v>
                </c:pt>
                <c:pt idx="11">
                  <c:v>3.5956349782211787E-5</c:v>
                </c:pt>
                <c:pt idx="12">
                  <c:v>3.7493756168088372E-5</c:v>
                </c:pt>
                <c:pt idx="13">
                  <c:v>3.8997753195028556E-5</c:v>
                </c:pt>
                <c:pt idx="14">
                  <c:v>4.0470972286957066E-5</c:v>
                </c:pt>
                <c:pt idx="15">
                  <c:v>4.1915703948125121E-5</c:v>
                </c:pt>
                <c:pt idx="16">
                  <c:v>4.3333957451410317E-5</c:v>
                </c:pt>
                <c:pt idx="17">
                  <c:v>4.472750762738321E-5</c:v>
                </c:pt>
                <c:pt idx="18">
                  <c:v>4.609793202123397E-5</c:v>
                </c:pt>
                <c:pt idx="19">
                  <c:v>4.7446640746657155E-5</c:v>
                </c:pt>
                <c:pt idx="20">
                  <c:v>4.8774900726097099E-5</c:v>
                </c:pt>
                <c:pt idx="21">
                  <c:v>5.0083855562033479E-5</c:v>
                </c:pt>
                <c:pt idx="22">
                  <c:v>5.137454196940316E-5</c:v>
                </c:pt>
                <c:pt idx="23">
                  <c:v>5.2647903473193183E-5</c:v>
                </c:pt>
                <c:pt idx="24">
                  <c:v>5.3904801910440982E-5</c:v>
                </c:pt>
                <c:pt idx="25">
                  <c:v>5.5146027154150168E-5</c:v>
                </c:pt>
                <c:pt idx="26">
                  <c:v>5.6372305385620073E-5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He!$K$41:$K$49</c:f>
              <c:numCache>
                <c:formatCode>General</c:formatCode>
                <c:ptCount val="9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900</c:v>
                </c:pt>
              </c:numCache>
            </c:numRef>
          </c:xVal>
          <c:yVal>
            <c:numRef>
              <c:f>He!$N$41:$N$49</c:f>
              <c:numCache>
                <c:formatCode>0.000E+00</c:formatCode>
                <c:ptCount val="9"/>
                <c:pt idx="0">
                  <c:v>9.7699999999999996E-6</c:v>
                </c:pt>
                <c:pt idx="1">
                  <c:v>1.535E-5</c:v>
                </c:pt>
                <c:pt idx="2">
                  <c:v>1.9930000000000001E-5</c:v>
                </c:pt>
                <c:pt idx="3">
                  <c:v>2.429E-5</c:v>
                </c:pt>
                <c:pt idx="4">
                  <c:v>2.836E-5</c:v>
                </c:pt>
                <c:pt idx="5">
                  <c:v>3.2209999999999998E-5</c:v>
                </c:pt>
                <c:pt idx="6">
                  <c:v>3.5889999999999997E-5</c:v>
                </c:pt>
                <c:pt idx="7">
                  <c:v>3.943E-5</c:v>
                </c:pt>
                <c:pt idx="8">
                  <c:v>4.6159999999999999E-5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187264"/>
        <c:axId val="92201728"/>
      </c:scatterChart>
      <c:valAx>
        <c:axId val="92187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2201728"/>
        <c:crosses val="autoZero"/>
        <c:crossBetween val="midCat"/>
      </c:valAx>
      <c:valAx>
        <c:axId val="92201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粘性係数 </a:t>
                </a:r>
                <a:r>
                  <a:rPr lang="en-US" altLang="ja-JP"/>
                  <a:t>[Pa-s]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2187264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He!$A$41:$A$67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He!$E$41:$E$67</c:f>
              <c:numCache>
                <c:formatCode>0.000E+00</c:formatCode>
                <c:ptCount val="27"/>
                <c:pt idx="0">
                  <c:v>0.11882340878016119</c:v>
                </c:pt>
                <c:pt idx="1">
                  <c:v>0.13733191838017655</c:v>
                </c:pt>
                <c:pt idx="2">
                  <c:v>0.15457509785550264</c:v>
                </c:pt>
                <c:pt idx="3">
                  <c:v>0.17083253695969583</c:v>
                </c:pt>
                <c:pt idx="4">
                  <c:v>0.18629117679505844</c:v>
                </c:pt>
                <c:pt idx="5">
                  <c:v>0.20108374897350861</c:v>
                </c:pt>
                <c:pt idx="6">
                  <c:v>0.21530875414615031</c:v>
                </c:pt>
                <c:pt idx="7">
                  <c:v>0.2290418160708004</c:v>
                </c:pt>
                <c:pt idx="8">
                  <c:v>0.24234258135120659</c:v>
                </c:pt>
                <c:pt idx="9">
                  <c:v>0.25525913802505273</c:v>
                </c:pt>
                <c:pt idx="10">
                  <c:v>0.26783096731577982</c:v>
                </c:pt>
                <c:pt idx="11">
                  <c:v>0.28009098533254689</c:v>
                </c:pt>
                <c:pt idx="12">
                  <c:v>0.29206699713810985</c:v>
                </c:pt>
                <c:pt idx="13">
                  <c:v>0.3037827583809628</c:v>
                </c:pt>
                <c:pt idx="14">
                  <c:v>0.31525876719632684</c:v>
                </c:pt>
                <c:pt idx="15">
                  <c:v>0.32651286604030566</c:v>
                </c:pt>
                <c:pt idx="16">
                  <c:v>0.33756070664683491</c:v>
                </c:pt>
                <c:pt idx="17">
                  <c:v>0.34841611450282611</c:v>
                </c:pt>
                <c:pt idx="18">
                  <c:v>0.35909137829134652</c:v>
                </c:pt>
                <c:pt idx="19">
                  <c:v>0.36959748244592527</c:v>
                </c:pt>
                <c:pt idx="20">
                  <c:v>0.37994429597601209</c:v>
                </c:pt>
                <c:pt idx="21">
                  <c:v>0.3901407272593288</c:v>
                </c:pt>
                <c:pt idx="22">
                  <c:v>0.40019485204633215</c:v>
                </c:pt>
                <c:pt idx="23">
                  <c:v>0.41011402016104231</c:v>
                </c:pt>
                <c:pt idx="24">
                  <c:v>0.41990494509875215</c:v>
                </c:pt>
                <c:pt idx="25">
                  <c:v>0.42957377977290273</c:v>
                </c:pt>
                <c:pt idx="26">
                  <c:v>0.43912618095446482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He!$K$41:$K$49</c:f>
              <c:numCache>
                <c:formatCode>General</c:formatCode>
                <c:ptCount val="9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900</c:v>
                </c:pt>
              </c:numCache>
            </c:numRef>
          </c:xVal>
          <c:yVal>
            <c:numRef>
              <c:f>He!$O$41:$O$49</c:f>
              <c:numCache>
                <c:formatCode>0.000E+00</c:formatCode>
                <c:ptCount val="9"/>
                <c:pt idx="0">
                  <c:v>7.1999999999999995E-2</c:v>
                </c:pt>
                <c:pt idx="1">
                  <c:v>0.115</c:v>
                </c:pt>
                <c:pt idx="2">
                  <c:v>0.1527</c:v>
                </c:pt>
                <c:pt idx="3">
                  <c:v>0.18820000000000001</c:v>
                </c:pt>
                <c:pt idx="4">
                  <c:v>0.22120000000000001</c:v>
                </c:pt>
                <c:pt idx="5">
                  <c:v>0.25230000000000002</c:v>
                </c:pt>
                <c:pt idx="6">
                  <c:v>0.27800000000000002</c:v>
                </c:pt>
                <c:pt idx="7">
                  <c:v>0.30399999999999999</c:v>
                </c:pt>
                <c:pt idx="8">
                  <c:v>0.35399999999999998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026368"/>
        <c:axId val="92028288"/>
      </c:scatterChart>
      <c:valAx>
        <c:axId val="92026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2028288"/>
        <c:crosses val="autoZero"/>
        <c:crossBetween val="midCat"/>
      </c:valAx>
      <c:valAx>
        <c:axId val="920282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熱伝導率 </a:t>
                </a:r>
                <a:r>
                  <a:rPr lang="en-US" altLang="ja-JP"/>
                  <a:t>[W/m-K]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2026368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'H2'!$A$41:$A$67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'H2'!$B$41:$B$67</c:f>
              <c:numCache>
                <c:formatCode>0.000E+00</c:formatCode>
                <c:ptCount val="27"/>
                <c:pt idx="0">
                  <c:v>0.12283344089678815</c:v>
                </c:pt>
                <c:pt idx="1">
                  <c:v>9.8266752717430531E-2</c:v>
                </c:pt>
                <c:pt idx="2">
                  <c:v>8.1888960597858759E-2</c:v>
                </c:pt>
                <c:pt idx="3">
                  <c:v>7.0190537655307514E-2</c:v>
                </c:pt>
                <c:pt idx="4">
                  <c:v>6.1416720448394073E-2</c:v>
                </c:pt>
                <c:pt idx="5">
                  <c:v>5.4592640398572513E-2</c:v>
                </c:pt>
                <c:pt idx="6">
                  <c:v>4.9133376358715265E-2</c:v>
                </c:pt>
                <c:pt idx="7">
                  <c:v>4.4666705780650233E-2</c:v>
                </c:pt>
                <c:pt idx="8">
                  <c:v>4.094448029892938E-2</c:v>
                </c:pt>
                <c:pt idx="9">
                  <c:v>3.7794904891319432E-2</c:v>
                </c:pt>
                <c:pt idx="10">
                  <c:v>3.5095268827653757E-2</c:v>
                </c:pt>
                <c:pt idx="11">
                  <c:v>3.2755584239143508E-2</c:v>
                </c:pt>
                <c:pt idx="12">
                  <c:v>3.0708360224197036E-2</c:v>
                </c:pt>
                <c:pt idx="13">
                  <c:v>2.890198609336192E-2</c:v>
                </c:pt>
                <c:pt idx="14">
                  <c:v>2.7296320199286257E-2</c:v>
                </c:pt>
                <c:pt idx="15">
                  <c:v>2.5859671767744872E-2</c:v>
                </c:pt>
                <c:pt idx="16">
                  <c:v>2.4566688179357633E-2</c:v>
                </c:pt>
                <c:pt idx="17">
                  <c:v>2.3396845885102501E-2</c:v>
                </c:pt>
                <c:pt idx="18">
                  <c:v>2.2333352890325116E-2</c:v>
                </c:pt>
                <c:pt idx="19">
                  <c:v>2.1362337547267504E-2</c:v>
                </c:pt>
                <c:pt idx="20">
                  <c:v>2.047224014946469E-2</c:v>
                </c:pt>
                <c:pt idx="21">
                  <c:v>1.9653350543486103E-2</c:v>
                </c:pt>
                <c:pt idx="22">
                  <c:v>1.8897452445659716E-2</c:v>
                </c:pt>
                <c:pt idx="23">
                  <c:v>1.8197546799524171E-2</c:v>
                </c:pt>
                <c:pt idx="24">
                  <c:v>1.7547634413826878E-2</c:v>
                </c:pt>
                <c:pt idx="25">
                  <c:v>1.6942543571970777E-2</c:v>
                </c:pt>
                <c:pt idx="26">
                  <c:v>1.6377792119571754E-2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'H2'!$K$41:$K$49</c:f>
              <c:numCache>
                <c:formatCode>General</c:formatCode>
                <c:ptCount val="9"/>
                <c:pt idx="0">
                  <c:v>50</c:v>
                </c:pt>
                <c:pt idx="1">
                  <c:v>100</c:v>
                </c:pt>
                <c:pt idx="2">
                  <c:v>150</c:v>
                </c:pt>
                <c:pt idx="3">
                  <c:v>200</c:v>
                </c:pt>
                <c:pt idx="4">
                  <c:v>250</c:v>
                </c:pt>
                <c:pt idx="5">
                  <c:v>300</c:v>
                </c:pt>
                <c:pt idx="6">
                  <c:v>400</c:v>
                </c:pt>
                <c:pt idx="7">
                  <c:v>500</c:v>
                </c:pt>
                <c:pt idx="8">
                  <c:v>600</c:v>
                </c:pt>
              </c:numCache>
            </c:numRef>
          </c:xVal>
          <c:yVal>
            <c:numRef>
              <c:f>'H2'!$L$41:$L$49</c:f>
              <c:numCache>
                <c:formatCode>0.000E+00</c:formatCode>
                <c:ptCount val="9"/>
                <c:pt idx="0">
                  <c:v>0.49530000000000002</c:v>
                </c:pt>
                <c:pt idx="1">
                  <c:v>0.2457</c:v>
                </c:pt>
                <c:pt idx="2">
                  <c:v>0.16370000000000001</c:v>
                </c:pt>
                <c:pt idx="3">
                  <c:v>0.12280000000000001</c:v>
                </c:pt>
                <c:pt idx="4">
                  <c:v>9.8229999999999998E-2</c:v>
                </c:pt>
                <c:pt idx="5">
                  <c:v>8.183E-2</c:v>
                </c:pt>
                <c:pt idx="6">
                  <c:v>6.1379999999999997E-2</c:v>
                </c:pt>
                <c:pt idx="7">
                  <c:v>4.9110000000000001E-2</c:v>
                </c:pt>
                <c:pt idx="8">
                  <c:v>4.0939999999999997E-2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229568"/>
        <c:axId val="91330048"/>
      </c:scatterChart>
      <c:valAx>
        <c:axId val="91229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1330048"/>
        <c:crosses val="autoZero"/>
        <c:crossBetween val="midCat"/>
      </c:valAx>
      <c:valAx>
        <c:axId val="913300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密度 </a:t>
                </a:r>
                <a:r>
                  <a:rPr lang="en-US" altLang="ja-JP"/>
                  <a:t>[kg/m3]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1229568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'H2'!$A$41:$A$67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'H2'!$C$41:$C$67</c:f>
              <c:numCache>
                <c:formatCode>0.000E+00</c:formatCode>
                <c:ptCount val="27"/>
                <c:pt idx="0">
                  <c:v>13655.20956806594</c:v>
                </c:pt>
                <c:pt idx="1">
                  <c:v>14057.162289528816</c:v>
                </c:pt>
                <c:pt idx="2">
                  <c:v>14311.773294730849</c:v>
                </c:pt>
                <c:pt idx="3">
                  <c:v>14456.297471419706</c:v>
                </c:pt>
                <c:pt idx="4">
                  <c:v>14523.426301534888</c:v>
                </c:pt>
                <c:pt idx="5">
                  <c:v>14541.28786120772</c:v>
                </c:pt>
                <c:pt idx="6">
                  <c:v>14533.446820761401</c:v>
                </c:pt>
                <c:pt idx="7">
                  <c:v>14518.904444710934</c:v>
                </c:pt>
                <c:pt idx="8">
                  <c:v>14512.098591763166</c:v>
                </c:pt>
                <c:pt idx="9">
                  <c:v>14522.903714816806</c:v>
                </c:pt>
                <c:pt idx="10">
                  <c:v>14556.630860962368</c:v>
                </c:pt>
                <c:pt idx="11">
                  <c:v>14614.027671482218</c:v>
                </c:pt>
                <c:pt idx="12">
                  <c:v>14691.278381850574</c:v>
                </c:pt>
                <c:pt idx="13">
                  <c:v>14780.003821733475</c:v>
                </c:pt>
                <c:pt idx="14">
                  <c:v>14867.261414988772</c:v>
                </c:pt>
                <c:pt idx="15">
                  <c:v>14935.545179666229</c:v>
                </c:pt>
                <c:pt idx="16">
                  <c:v>14962.785701066228</c:v>
                </c:pt>
                <c:pt idx="17">
                  <c:v>15080.765530687411</c:v>
                </c:pt>
                <c:pt idx="18">
                  <c:v>15196.633233213652</c:v>
                </c:pt>
                <c:pt idx="19">
                  <c:v>15310.427315407931</c:v>
                </c:pt>
                <c:pt idx="20">
                  <c:v>15422.185857888428</c:v>
                </c:pt>
                <c:pt idx="21">
                  <c:v>15531.946515128531</c:v>
                </c:pt>
                <c:pt idx="22">
                  <c:v>15639.746515456824</c:v>
                </c:pt>
                <c:pt idx="23">
                  <c:v>15745.622661057098</c:v>
                </c:pt>
                <c:pt idx="24">
                  <c:v>15849.611327968341</c:v>
                </c:pt>
                <c:pt idx="25">
                  <c:v>15951.748466084755</c:v>
                </c:pt>
                <c:pt idx="26">
                  <c:v>16052.069599155728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'H2'!$K$41:$K$49</c:f>
              <c:numCache>
                <c:formatCode>General</c:formatCode>
                <c:ptCount val="9"/>
                <c:pt idx="0">
                  <c:v>50</c:v>
                </c:pt>
                <c:pt idx="1">
                  <c:v>100</c:v>
                </c:pt>
                <c:pt idx="2">
                  <c:v>150</c:v>
                </c:pt>
                <c:pt idx="3">
                  <c:v>200</c:v>
                </c:pt>
                <c:pt idx="4">
                  <c:v>250</c:v>
                </c:pt>
                <c:pt idx="5">
                  <c:v>300</c:v>
                </c:pt>
                <c:pt idx="6">
                  <c:v>400</c:v>
                </c:pt>
                <c:pt idx="7">
                  <c:v>500</c:v>
                </c:pt>
                <c:pt idx="8">
                  <c:v>600</c:v>
                </c:pt>
              </c:numCache>
            </c:numRef>
          </c:xVal>
          <c:yVal>
            <c:numRef>
              <c:f>'H2'!$M$41:$M$49</c:f>
              <c:numCache>
                <c:formatCode>0.000E+00</c:formatCode>
                <c:ptCount val="9"/>
                <c:pt idx="0">
                  <c:v>10500</c:v>
                </c:pt>
                <c:pt idx="1">
                  <c:v>11200</c:v>
                </c:pt>
                <c:pt idx="2">
                  <c:v>12600</c:v>
                </c:pt>
                <c:pt idx="3">
                  <c:v>13530</c:v>
                </c:pt>
                <c:pt idx="4">
                  <c:v>14050</c:v>
                </c:pt>
                <c:pt idx="5">
                  <c:v>14310</c:v>
                </c:pt>
                <c:pt idx="6">
                  <c:v>14480</c:v>
                </c:pt>
                <c:pt idx="7">
                  <c:v>14520</c:v>
                </c:pt>
                <c:pt idx="8">
                  <c:v>14550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351680"/>
        <c:axId val="92054272"/>
      </c:scatterChart>
      <c:valAx>
        <c:axId val="91351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2054272"/>
        <c:crosses val="autoZero"/>
        <c:crossBetween val="midCat"/>
      </c:valAx>
      <c:valAx>
        <c:axId val="920542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比熱 </a:t>
                </a:r>
                <a:r>
                  <a:rPr lang="en-US" altLang="ja-JP"/>
                  <a:t>[J/kg-K]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1351680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'H2'!$A$41:$A$67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'H2'!$D$41:$D$67</c:f>
              <c:numCache>
                <c:formatCode>0.000E+00</c:formatCode>
                <c:ptCount val="27"/>
                <c:pt idx="0">
                  <c:v>6.8601432752441184E-6</c:v>
                </c:pt>
                <c:pt idx="1">
                  <c:v>7.9776617317803825E-6</c:v>
                </c:pt>
                <c:pt idx="2">
                  <c:v>9.0001485568618264E-6</c:v>
                </c:pt>
                <c:pt idx="3">
                  <c:v>9.9553364338755201E-6</c:v>
                </c:pt>
                <c:pt idx="4">
                  <c:v>1.0859673454925341E-5</c:v>
                </c:pt>
                <c:pt idx="5">
                  <c:v>1.1723380092790895E-5</c:v>
                </c:pt>
                <c:pt idx="6">
                  <c:v>1.2553259048138798E-5</c:v>
                </c:pt>
                <c:pt idx="7">
                  <c:v>1.3354158920108946E-5</c:v>
                </c:pt>
                <c:pt idx="8">
                  <c:v>1.412973591153279E-5</c:v>
                </c:pt>
                <c:pt idx="9">
                  <c:v>1.4882865244927349E-5</c:v>
                </c:pt>
                <c:pt idx="10">
                  <c:v>1.5615877143944072E-5</c:v>
                </c:pt>
                <c:pt idx="11">
                  <c:v>1.6330701866501456E-5</c:v>
                </c:pt>
                <c:pt idx="12">
                  <c:v>1.7028964900225675E-5</c:v>
                </c:pt>
                <c:pt idx="13">
                  <c:v>1.7712052986400961E-5</c:v>
                </c:pt>
                <c:pt idx="14">
                  <c:v>1.8381161910588363E-5</c:v>
                </c:pt>
                <c:pt idx="15">
                  <c:v>1.9037332222987006E-5</c:v>
                </c:pt>
                <c:pt idx="16">
                  <c:v>1.9681476591710195E-5</c:v>
                </c:pt>
                <c:pt idx="17">
                  <c:v>2.0314401147415848E-5</c:v>
                </c:pt>
                <c:pt idx="18">
                  <c:v>2.0936822395274321E-5</c:v>
                </c:pt>
                <c:pt idx="19">
                  <c:v>2.1549380787781034E-5</c:v>
                </c:pt>
                <c:pt idx="20">
                  <c:v>2.2152651739448418E-5</c:v>
                </c:pt>
                <c:pt idx="21">
                  <c:v>2.2747154653954937E-5</c:v>
                </c:pt>
                <c:pt idx="22">
                  <c:v>2.3333360388194278E-5</c:v>
                </c:pt>
                <c:pt idx="23">
                  <c:v>2.3911697473749697E-5</c:v>
                </c:pt>
                <c:pt idx="24">
                  <c:v>2.4482557340994781E-5</c:v>
                </c:pt>
                <c:pt idx="25">
                  <c:v>2.504629873555497E-5</c:v>
                </c:pt>
                <c:pt idx="26">
                  <c:v>2.5603251475460541E-5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'H2'!$K$41:$K$49</c:f>
              <c:numCache>
                <c:formatCode>General</c:formatCode>
                <c:ptCount val="9"/>
                <c:pt idx="0">
                  <c:v>50</c:v>
                </c:pt>
                <c:pt idx="1">
                  <c:v>100</c:v>
                </c:pt>
                <c:pt idx="2">
                  <c:v>150</c:v>
                </c:pt>
                <c:pt idx="3">
                  <c:v>200</c:v>
                </c:pt>
                <c:pt idx="4">
                  <c:v>250</c:v>
                </c:pt>
                <c:pt idx="5">
                  <c:v>300</c:v>
                </c:pt>
                <c:pt idx="6">
                  <c:v>400</c:v>
                </c:pt>
                <c:pt idx="7">
                  <c:v>500</c:v>
                </c:pt>
                <c:pt idx="8">
                  <c:v>600</c:v>
                </c:pt>
              </c:numCache>
            </c:numRef>
          </c:xVal>
          <c:yVal>
            <c:numRef>
              <c:f>'H2'!$N$41:$N$49</c:f>
              <c:numCache>
                <c:formatCode>0.000E+00</c:formatCode>
                <c:ptCount val="9"/>
                <c:pt idx="1">
                  <c:v>4.2099999999999995E-6</c:v>
                </c:pt>
                <c:pt idx="2">
                  <c:v>5.6099999999999997E-6</c:v>
                </c:pt>
                <c:pt idx="3">
                  <c:v>6.8099999999999992E-6</c:v>
                </c:pt>
                <c:pt idx="4">
                  <c:v>7.9299999999999986E-6</c:v>
                </c:pt>
                <c:pt idx="5">
                  <c:v>8.9600000000000006E-6</c:v>
                </c:pt>
                <c:pt idx="6">
                  <c:v>1.0849999999999999E-5</c:v>
                </c:pt>
                <c:pt idx="7">
                  <c:v>1.3589999999999999E-5</c:v>
                </c:pt>
                <c:pt idx="8">
                  <c:v>1.4239999999999999E-5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378816"/>
        <c:axId val="91380736"/>
      </c:scatterChart>
      <c:valAx>
        <c:axId val="91378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1380736"/>
        <c:crosses val="autoZero"/>
        <c:crossBetween val="midCat"/>
      </c:valAx>
      <c:valAx>
        <c:axId val="913807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粘性係数 </a:t>
                </a:r>
                <a:r>
                  <a:rPr lang="en-US" altLang="ja-JP"/>
                  <a:t>[Pa-s]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1378816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'H2'!$A$41:$A$67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'H2'!$E$41:$E$67</c:f>
              <c:numCache>
                <c:formatCode>0.000E+00</c:formatCode>
                <c:ptCount val="27"/>
                <c:pt idx="0">
                  <c:v>0.13638579524557429</c:v>
                </c:pt>
                <c:pt idx="1">
                  <c:v>0.16283583205209839</c:v>
                </c:pt>
                <c:pt idx="2">
                  <c:v>0.1867311235870828</c:v>
                </c:pt>
                <c:pt idx="3">
                  <c:v>0.20844814010304627</c:v>
                </c:pt>
                <c:pt idx="4">
                  <c:v>0.22834572522163601</c:v>
                </c:pt>
                <c:pt idx="5">
                  <c:v>0.24678323987418543</c:v>
                </c:pt>
                <c:pt idx="6">
                  <c:v>0.26412269450129355</c:v>
                </c:pt>
                <c:pt idx="7">
                  <c:v>0.28071741774214265</c:v>
                </c:pt>
                <c:pt idx="8">
                  <c:v>0.29689386327562484</c:v>
                </c:pt>
                <c:pt idx="9">
                  <c:v>0.31293087972776196</c:v>
                </c:pt>
                <c:pt idx="10">
                  <c:v>0.32903858910355999</c:v>
                </c:pt>
                <c:pt idx="11">
                  <c:v>0.34533777381921971</c:v>
                </c:pt>
                <c:pt idx="12">
                  <c:v>0.36184007767074916</c:v>
                </c:pt>
                <c:pt idx="13">
                  <c:v>0.37842907235666323</c:v>
                </c:pt>
                <c:pt idx="14">
                  <c:v>0.39484214500081088</c:v>
                </c:pt>
                <c:pt idx="15">
                  <c:v>0.41065313292484756</c:v>
                </c:pt>
                <c:pt idx="16">
                  <c:v>0.42525562830076619</c:v>
                </c:pt>
                <c:pt idx="17">
                  <c:v>0.44209479394185425</c:v>
                </c:pt>
                <c:pt idx="18">
                  <c:v>0.45884250719695835</c:v>
                </c:pt>
                <c:pt idx="19">
                  <c:v>0.47550397020886481</c:v>
                </c:pt>
                <c:pt idx="20">
                  <c:v>0.49208360385045813</c:v>
                </c:pt>
                <c:pt idx="21">
                  <c:v>0.50858517854982832</c:v>
                </c:pt>
                <c:pt idx="22">
                  <c:v>0.52501192089495496</c:v>
                </c:pt>
                <c:pt idx="23">
                  <c:v>0.54136660114095614</c:v>
                </c:pt>
                <c:pt idx="24">
                  <c:v>0.55765160551505688</c:v>
                </c:pt>
                <c:pt idx="25">
                  <c:v>0.57386899631509114</c:v>
                </c:pt>
                <c:pt idx="26">
                  <c:v>0.59002056212941678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'H2'!$K$41:$K$49</c:f>
              <c:numCache>
                <c:formatCode>General</c:formatCode>
                <c:ptCount val="9"/>
                <c:pt idx="0">
                  <c:v>50</c:v>
                </c:pt>
                <c:pt idx="1">
                  <c:v>100</c:v>
                </c:pt>
                <c:pt idx="2">
                  <c:v>150</c:v>
                </c:pt>
                <c:pt idx="3">
                  <c:v>200</c:v>
                </c:pt>
                <c:pt idx="4">
                  <c:v>250</c:v>
                </c:pt>
                <c:pt idx="5">
                  <c:v>300</c:v>
                </c:pt>
                <c:pt idx="6">
                  <c:v>400</c:v>
                </c:pt>
                <c:pt idx="7">
                  <c:v>500</c:v>
                </c:pt>
                <c:pt idx="8">
                  <c:v>600</c:v>
                </c:pt>
              </c:numCache>
            </c:numRef>
          </c:xVal>
          <c:yVal>
            <c:numRef>
              <c:f>'H2'!$O$41:$O$49</c:f>
              <c:numCache>
                <c:formatCode>0.000E+00</c:formatCode>
                <c:ptCount val="9"/>
                <c:pt idx="1">
                  <c:v>6.7599999999999993E-2</c:v>
                </c:pt>
                <c:pt idx="2">
                  <c:v>0.10200000000000001</c:v>
                </c:pt>
                <c:pt idx="3">
                  <c:v>0.13</c:v>
                </c:pt>
                <c:pt idx="4">
                  <c:v>0.157</c:v>
                </c:pt>
                <c:pt idx="5">
                  <c:v>0.18099999999999999</c:v>
                </c:pt>
                <c:pt idx="6">
                  <c:v>0.22600000000000001</c:v>
                </c:pt>
                <c:pt idx="7">
                  <c:v>0.26700000000000002</c:v>
                </c:pt>
                <c:pt idx="8">
                  <c:v>0.30499999999999999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395968"/>
        <c:axId val="91414528"/>
      </c:scatterChart>
      <c:valAx>
        <c:axId val="91395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1414528"/>
        <c:crosses val="autoZero"/>
        <c:crossBetween val="midCat"/>
      </c:valAx>
      <c:valAx>
        <c:axId val="914145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熱伝導率 </a:t>
                </a:r>
                <a:r>
                  <a:rPr lang="en-US" altLang="ja-JP"/>
                  <a:t>[W/m-K]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1395968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'N2'!$A$41:$A$67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'N2'!$B$41:$B$67</c:f>
              <c:numCache>
                <c:formatCode>0.000E+00</c:formatCode>
                <c:ptCount val="27"/>
                <c:pt idx="0">
                  <c:v>1.7069380683463722</c:v>
                </c:pt>
                <c:pt idx="1">
                  <c:v>1.365550454677098</c:v>
                </c:pt>
                <c:pt idx="2">
                  <c:v>1.1379587122309149</c:v>
                </c:pt>
                <c:pt idx="3">
                  <c:v>0.9753931819122128</c:v>
                </c:pt>
                <c:pt idx="4">
                  <c:v>0.85346903417318609</c:v>
                </c:pt>
                <c:pt idx="5">
                  <c:v>0.75863914148727662</c:v>
                </c:pt>
                <c:pt idx="6">
                  <c:v>0.68277522733854901</c:v>
                </c:pt>
                <c:pt idx="7">
                  <c:v>0.62070475212595355</c:v>
                </c:pt>
                <c:pt idx="8">
                  <c:v>0.56897935611545747</c:v>
                </c:pt>
                <c:pt idx="9">
                  <c:v>0.5252117133373454</c:v>
                </c:pt>
                <c:pt idx="10">
                  <c:v>0.4876965909561064</c:v>
                </c:pt>
                <c:pt idx="11">
                  <c:v>0.45518348489236593</c:v>
                </c:pt>
                <c:pt idx="12">
                  <c:v>0.42673451708659305</c:v>
                </c:pt>
                <c:pt idx="13">
                  <c:v>0.40163248666973467</c:v>
                </c:pt>
                <c:pt idx="14">
                  <c:v>0.37931957074363831</c:v>
                </c:pt>
                <c:pt idx="15">
                  <c:v>0.35935538280976259</c:v>
                </c:pt>
                <c:pt idx="16">
                  <c:v>0.3413876136692745</c:v>
                </c:pt>
                <c:pt idx="17">
                  <c:v>0.32513106063740421</c:v>
                </c:pt>
                <c:pt idx="18">
                  <c:v>0.31035237606297678</c:v>
                </c:pt>
                <c:pt idx="19">
                  <c:v>0.29685879449502128</c:v>
                </c:pt>
                <c:pt idx="20">
                  <c:v>0.28448967805772873</c:v>
                </c:pt>
                <c:pt idx="21">
                  <c:v>0.2731100909354196</c:v>
                </c:pt>
                <c:pt idx="22">
                  <c:v>0.2626058566686727</c:v>
                </c:pt>
                <c:pt idx="23">
                  <c:v>0.25287971382909219</c:v>
                </c:pt>
                <c:pt idx="24">
                  <c:v>0.2438482954780532</c:v>
                </c:pt>
                <c:pt idx="25">
                  <c:v>0.23543973356501685</c:v>
                </c:pt>
                <c:pt idx="26">
                  <c:v>0.22759174244618297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'N2'!$K$41:$K$52</c:f>
              <c:numCache>
                <c:formatCode>General</c:formatCode>
                <c:ptCount val="12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900</c:v>
                </c:pt>
                <c:pt idx="9">
                  <c:v>1000</c:v>
                </c:pt>
                <c:pt idx="10">
                  <c:v>1200</c:v>
                </c:pt>
                <c:pt idx="11">
                  <c:v>1500</c:v>
                </c:pt>
              </c:numCache>
            </c:numRef>
          </c:xVal>
          <c:yVal>
            <c:numRef>
              <c:f>'N2'!$L$41:$L$52</c:f>
              <c:numCache>
                <c:formatCode>0.000E+00</c:formatCode>
                <c:ptCount val="12"/>
                <c:pt idx="0">
                  <c:v>3.4811999999999999</c:v>
                </c:pt>
                <c:pt idx="1">
                  <c:v>1.7105999999999999</c:v>
                </c:pt>
                <c:pt idx="2">
                  <c:v>1.1382000000000001</c:v>
                </c:pt>
                <c:pt idx="3">
                  <c:v>0.85324999999999995</c:v>
                </c:pt>
                <c:pt idx="4">
                  <c:v>0.68252000000000002</c:v>
                </c:pt>
                <c:pt idx="5">
                  <c:v>0.56874999999999998</c:v>
                </c:pt>
                <c:pt idx="6">
                  <c:v>0.48749999999999999</c:v>
                </c:pt>
                <c:pt idx="7">
                  <c:v>0.42658000000000001</c:v>
                </c:pt>
                <c:pt idx="8">
                  <c:v>0.37919000000000003</c:v>
                </c:pt>
                <c:pt idx="9">
                  <c:v>0.34127000000000002</c:v>
                </c:pt>
                <c:pt idx="10">
                  <c:v>0.28441</c:v>
                </c:pt>
                <c:pt idx="11">
                  <c:v>0.22753999999999999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403392"/>
        <c:axId val="93405568"/>
      </c:scatterChart>
      <c:valAx>
        <c:axId val="93403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3405568"/>
        <c:crosses val="autoZero"/>
        <c:crossBetween val="midCat"/>
      </c:valAx>
      <c:valAx>
        <c:axId val="934055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密度 </a:t>
                </a:r>
                <a:r>
                  <a:rPr lang="en-US" altLang="ja-JP"/>
                  <a:t>[kg/m3]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3403392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'N2'!$A$41:$A$67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'N2'!$C$41:$C$67</c:f>
              <c:numCache>
                <c:formatCode>0.000E+00</c:formatCode>
                <c:ptCount val="27"/>
                <c:pt idx="0">
                  <c:v>1039.8154814218524</c:v>
                </c:pt>
                <c:pt idx="1">
                  <c:v>1039.168331020235</c:v>
                </c:pt>
                <c:pt idx="2">
                  <c:v>1039.6960078055317</c:v>
                </c:pt>
                <c:pt idx="3">
                  <c:v>1041.5956513776787</c:v>
                </c:pt>
                <c:pt idx="4">
                  <c:v>1045.0016802950522</c:v>
                </c:pt>
                <c:pt idx="5">
                  <c:v>1049.9857920744705</c:v>
                </c:pt>
                <c:pt idx="6">
                  <c:v>1056.5569631911931</c:v>
                </c:pt>
                <c:pt idx="7">
                  <c:v>1064.6614490789204</c:v>
                </c:pt>
                <c:pt idx="8">
                  <c:v>1074.1827841297948</c:v>
                </c:pt>
                <c:pt idx="9">
                  <c:v>1084.9417816943992</c:v>
                </c:pt>
                <c:pt idx="10">
                  <c:v>1096.6965340817592</c:v>
                </c:pt>
                <c:pt idx="11">
                  <c:v>1109.1424125593401</c:v>
                </c:pt>
                <c:pt idx="12">
                  <c:v>1121.9120673530497</c:v>
                </c:pt>
                <c:pt idx="13">
                  <c:v>1134.5754276472369</c:v>
                </c:pt>
                <c:pt idx="14">
                  <c:v>1146.6397015846912</c:v>
                </c:pt>
                <c:pt idx="15">
                  <c:v>1157.5493762666454</c:v>
                </c:pt>
                <c:pt idx="16">
                  <c:v>1166.6862167109909</c:v>
                </c:pt>
                <c:pt idx="17">
                  <c:v>1175.8119746708162</c:v>
                </c:pt>
                <c:pt idx="18">
                  <c:v>1184.5288430640244</c:v>
                </c:pt>
                <c:pt idx="19">
                  <c:v>1192.8499083729389</c:v>
                </c:pt>
                <c:pt idx="20">
                  <c:v>1200.7880519492733</c:v>
                </c:pt>
                <c:pt idx="21">
                  <c:v>1208.3559500141316</c:v>
                </c:pt>
                <c:pt idx="22">
                  <c:v>1215.5660736580073</c:v>
                </c:pt>
                <c:pt idx="23">
                  <c:v>1222.4306888407855</c:v>
                </c:pt>
                <c:pt idx="24">
                  <c:v>1228.9618563917404</c:v>
                </c:pt>
                <c:pt idx="25">
                  <c:v>1235.1714320095373</c:v>
                </c:pt>
                <c:pt idx="26">
                  <c:v>1241.0710662622309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'N2'!$K$41:$K$52</c:f>
              <c:numCache>
                <c:formatCode>General</c:formatCode>
                <c:ptCount val="12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900</c:v>
                </c:pt>
                <c:pt idx="9">
                  <c:v>1000</c:v>
                </c:pt>
                <c:pt idx="10">
                  <c:v>1200</c:v>
                </c:pt>
                <c:pt idx="11">
                  <c:v>1500</c:v>
                </c:pt>
              </c:numCache>
            </c:numRef>
          </c:xVal>
          <c:yVal>
            <c:numRef>
              <c:f>'N2'!$M$41:$M$52</c:f>
              <c:numCache>
                <c:formatCode>0.000E+00</c:formatCode>
                <c:ptCount val="12"/>
                <c:pt idx="0">
                  <c:v>1071</c:v>
                </c:pt>
                <c:pt idx="1">
                  <c:v>1043</c:v>
                </c:pt>
                <c:pt idx="2">
                  <c:v>1041</c:v>
                </c:pt>
                <c:pt idx="3">
                  <c:v>1044</c:v>
                </c:pt>
                <c:pt idx="4">
                  <c:v>1055</c:v>
                </c:pt>
                <c:pt idx="5">
                  <c:v>1074</c:v>
                </c:pt>
                <c:pt idx="6">
                  <c:v>1096</c:v>
                </c:pt>
                <c:pt idx="7">
                  <c:v>1120</c:v>
                </c:pt>
                <c:pt idx="8">
                  <c:v>1144</c:v>
                </c:pt>
                <c:pt idx="9">
                  <c:v>1165</c:v>
                </c:pt>
                <c:pt idx="10">
                  <c:v>1201</c:v>
                </c:pt>
                <c:pt idx="11">
                  <c:v>1240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426816"/>
        <c:axId val="93428736"/>
      </c:scatterChart>
      <c:valAx>
        <c:axId val="93426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3428736"/>
        <c:crosses val="autoZero"/>
        <c:crossBetween val="midCat"/>
      </c:valAx>
      <c:valAx>
        <c:axId val="934287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比熱 </a:t>
                </a:r>
                <a:r>
                  <a:rPr lang="en-US" altLang="ja-JP"/>
                  <a:t>[J/kg-K]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3426816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'N2'!$A$41:$A$67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'N2'!$D$41:$D$67</c:f>
              <c:numCache>
                <c:formatCode>0.000E+00</c:formatCode>
                <c:ptCount val="27"/>
                <c:pt idx="0">
                  <c:v>1.3068913640484942E-5</c:v>
                </c:pt>
                <c:pt idx="1">
                  <c:v>1.5683037740331295E-5</c:v>
                </c:pt>
                <c:pt idx="2">
                  <c:v>1.8072779790726029E-5</c:v>
                </c:pt>
                <c:pt idx="3">
                  <c:v>2.0288165947520841E-5</c:v>
                </c:pt>
                <c:pt idx="4">
                  <c:v>2.2360668743700095E-5</c:v>
                </c:pt>
                <c:pt idx="5">
                  <c:v>2.4313210479580809E-5</c:v>
                </c:pt>
                <c:pt idx="6">
                  <c:v>2.6164287486623339E-5</c:v>
                </c:pt>
                <c:pt idx="7">
                  <c:v>2.7929331191906599E-5</c:v>
                </c:pt>
                <c:pt idx="8">
                  <c:v>2.9621199233709012E-5</c:v>
                </c:pt>
                <c:pt idx="9">
                  <c:v>3.1250491782931117E-5</c:v>
                </c:pt>
                <c:pt idx="10">
                  <c:v>3.2825864731584655E-5</c:v>
                </c:pt>
                <c:pt idx="11">
                  <c:v>3.435434730414063E-5</c:v>
                </c:pt>
                <c:pt idx="12">
                  <c:v>3.5841640867541826E-5</c:v>
                </c:pt>
                <c:pt idx="13">
                  <c:v>3.7292381749982701E-5</c:v>
                </c:pt>
                <c:pt idx="14">
                  <c:v>3.8710361552050194E-5</c:v>
                </c:pt>
                <c:pt idx="15">
                  <c:v>4.009870587056335E-5</c:v>
                </c:pt>
                <c:pt idx="16">
                  <c:v>4.1460016136768753E-5</c:v>
                </c:pt>
                <c:pt idx="17">
                  <c:v>4.27964805792211E-5</c:v>
                </c:pt>
                <c:pt idx="18">
                  <c:v>4.4109960270598885E-5</c:v>
                </c:pt>
                <c:pt idx="19">
                  <c:v>4.5402055544155989E-5</c:v>
                </c:pt>
                <c:pt idx="20">
                  <c:v>4.6674157188813446E-5</c:v>
                </c:pt>
                <c:pt idx="21">
                  <c:v>4.7927485964199705E-5</c:v>
                </c:pt>
                <c:pt idx="22">
                  <c:v>4.9163123210564693E-5</c:v>
                </c:pt>
                <c:pt idx="23">
                  <c:v>5.0382034691968516E-5</c:v>
                </c:pt>
                <c:pt idx="24">
                  <c:v>5.1585089302026381E-5</c:v>
                </c:pt>
                <c:pt idx="25">
                  <c:v>5.2773073864238549E-5</c:v>
                </c:pt>
                <c:pt idx="26">
                  <c:v>5.3946704954187759E-5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'N2'!$K$41:$K$52</c:f>
              <c:numCache>
                <c:formatCode>General</c:formatCode>
                <c:ptCount val="12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900</c:v>
                </c:pt>
                <c:pt idx="9">
                  <c:v>1000</c:v>
                </c:pt>
                <c:pt idx="10">
                  <c:v>1200</c:v>
                </c:pt>
                <c:pt idx="11">
                  <c:v>1500</c:v>
                </c:pt>
              </c:numCache>
            </c:numRef>
          </c:xVal>
          <c:yVal>
            <c:numRef>
              <c:f>'N2'!$N$41:$N$52</c:f>
              <c:numCache>
                <c:formatCode>0.000E+00</c:formatCode>
                <c:ptCount val="12"/>
                <c:pt idx="0">
                  <c:v>6.8700000000000003E-6</c:v>
                </c:pt>
                <c:pt idx="1">
                  <c:v>1.2860000000000001E-5</c:v>
                </c:pt>
                <c:pt idx="2">
                  <c:v>1.787E-5</c:v>
                </c:pt>
                <c:pt idx="3">
                  <c:v>2.2169999999999999E-5</c:v>
                </c:pt>
                <c:pt idx="4">
                  <c:v>2.6020000000000002E-5</c:v>
                </c:pt>
                <c:pt idx="5">
                  <c:v>2.955E-5</c:v>
                </c:pt>
                <c:pt idx="6">
                  <c:v>3.2839999999999997E-5</c:v>
                </c:pt>
                <c:pt idx="7">
                  <c:v>3.5930000000000003E-5</c:v>
                </c:pt>
                <c:pt idx="8">
                  <c:v>3.8859999999999997E-5</c:v>
                </c:pt>
                <c:pt idx="9" formatCode="0.00E+00">
                  <c:v>4.1650000000000003E-5</c:v>
                </c:pt>
                <c:pt idx="10" formatCode="0.00E+00">
                  <c:v>4.6900000000000002E-5</c:v>
                </c:pt>
                <c:pt idx="11" formatCode="0.00E+00">
                  <c:v>5.4129999999999998E-5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553216"/>
        <c:axId val="92555136"/>
      </c:scatterChart>
      <c:valAx>
        <c:axId val="92553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2555136"/>
        <c:crosses val="autoZero"/>
        <c:crossBetween val="midCat"/>
      </c:valAx>
      <c:valAx>
        <c:axId val="925551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粘性係数 </a:t>
                </a:r>
                <a:r>
                  <a:rPr lang="en-US" altLang="ja-JP"/>
                  <a:t>[Pa-s]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2553216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'N2'!$A$41:$A$67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'N2'!$E$41:$E$67</c:f>
              <c:numCache>
                <c:formatCode>0.000E+00</c:formatCode>
                <c:ptCount val="27"/>
                <c:pt idx="0">
                  <c:v>1.9683325546455698E-2</c:v>
                </c:pt>
                <c:pt idx="1">
                  <c:v>2.3607107746762106E-2</c:v>
                </c:pt>
                <c:pt idx="2">
                  <c:v>2.7216888051917944E-2</c:v>
                </c:pt>
                <c:pt idx="3">
                  <c:v>3.0604044727191033E-2</c:v>
                </c:pt>
                <c:pt idx="4">
                  <c:v>3.3830881058711779E-2</c:v>
                </c:pt>
                <c:pt idx="5">
                  <c:v>3.6944963191615617E-2</c:v>
                </c:pt>
                <c:pt idx="6">
                  <c:v>3.9984701487254817E-2</c:v>
                </c:pt>
                <c:pt idx="7">
                  <c:v>4.2980856570385535E-2</c:v>
                </c:pt>
                <c:pt idx="8">
                  <c:v>4.5956781102155717E-2</c:v>
                </c:pt>
                <c:pt idx="9">
                  <c:v>4.8928416100884962E-2</c:v>
                </c:pt>
                <c:pt idx="10">
                  <c:v>5.1904288469123962E-2</c:v>
                </c:pt>
                <c:pt idx="11">
                  <c:v>5.4885519005431822E-2</c:v>
                </c:pt>
                <c:pt idx="12">
                  <c:v>5.7865807793506752E-2</c:v>
                </c:pt>
                <c:pt idx="13">
                  <c:v>6.0831373707882407E-2</c:v>
                </c:pt>
                <c:pt idx="14">
                  <c:v>6.3760840280555051E-2</c:v>
                </c:pt>
                <c:pt idx="15">
                  <c:v>6.6625070471455106E-2</c:v>
                </c:pt>
                <c:pt idx="16">
                  <c:v>6.9386957715813533E-2</c:v>
                </c:pt>
                <c:pt idx="17">
                  <c:v>7.213917410069999E-2</c:v>
                </c:pt>
                <c:pt idx="18">
                  <c:v>7.4860760196106185E-2</c:v>
                </c:pt>
                <c:pt idx="19">
                  <c:v>7.7552313627451935E-2</c:v>
                </c:pt>
                <c:pt idx="20">
                  <c:v>8.0214288350526491E-2</c:v>
                </c:pt>
                <c:pt idx="21">
                  <c:v>8.284703901394784E-2</c:v>
                </c:pt>
                <c:pt idx="22">
                  <c:v>8.5450854204659726E-2</c:v>
                </c:pt>
                <c:pt idx="23">
                  <c:v>8.8025981235404435E-2</c:v>
                </c:pt>
                <c:pt idx="24">
                  <c:v>9.0572644535636876E-2</c:v>
                </c:pt>
                <c:pt idx="25">
                  <c:v>9.3091059223909756E-2</c:v>
                </c:pt>
                <c:pt idx="26">
                  <c:v>9.5581441058603417E-2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'N2'!$K$41:$K$52</c:f>
              <c:numCache>
                <c:formatCode>General</c:formatCode>
                <c:ptCount val="12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900</c:v>
                </c:pt>
                <c:pt idx="9">
                  <c:v>1000</c:v>
                </c:pt>
                <c:pt idx="10">
                  <c:v>1200</c:v>
                </c:pt>
                <c:pt idx="11">
                  <c:v>1500</c:v>
                </c:pt>
              </c:numCache>
            </c:numRef>
          </c:xVal>
          <c:yVal>
            <c:numRef>
              <c:f>'N2'!$O$41:$O$52</c:f>
              <c:numCache>
                <c:formatCode>0.000E+00</c:formatCode>
                <c:ptCount val="12"/>
                <c:pt idx="0">
                  <c:v>9.41E-3</c:v>
                </c:pt>
                <c:pt idx="1">
                  <c:v>1.8259999999999998E-2</c:v>
                </c:pt>
                <c:pt idx="2">
                  <c:v>2.598E-2</c:v>
                </c:pt>
                <c:pt idx="3">
                  <c:v>3.252E-2</c:v>
                </c:pt>
                <c:pt idx="4">
                  <c:v>3.8640000000000001E-2</c:v>
                </c:pt>
                <c:pt idx="5">
                  <c:v>4.41E-2</c:v>
                </c:pt>
                <c:pt idx="6">
                  <c:v>4.9299999999999997E-2</c:v>
                </c:pt>
                <c:pt idx="7">
                  <c:v>5.4100000000000002E-2</c:v>
                </c:pt>
                <c:pt idx="8">
                  <c:v>5.8700000000000002E-2</c:v>
                </c:pt>
                <c:pt idx="9" formatCode="0.00E+00">
                  <c:v>6.3100000000000003E-2</c:v>
                </c:pt>
                <c:pt idx="10" formatCode="0.00E+00">
                  <c:v>7.1300000000000002E-2</c:v>
                </c:pt>
                <c:pt idx="11" formatCode="0.00E+00">
                  <c:v>8.4199999999999997E-2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584576"/>
        <c:axId val="92590848"/>
      </c:scatterChart>
      <c:valAx>
        <c:axId val="925845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2590848"/>
        <c:crosses val="autoZero"/>
        <c:crossBetween val="midCat"/>
      </c:valAx>
      <c:valAx>
        <c:axId val="925908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熱伝導率 </a:t>
                </a:r>
                <a:r>
                  <a:rPr lang="en-US" altLang="ja-JP"/>
                  <a:t>[W/m-K]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2584576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'O2'!$A$41:$A$67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'O2'!$B$41:$B$67</c:f>
              <c:numCache>
                <c:formatCode>0.000E+00</c:formatCode>
                <c:ptCount val="27"/>
                <c:pt idx="0">
                  <c:v>1.9497801002877875</c:v>
                </c:pt>
                <c:pt idx="1">
                  <c:v>1.5598240802302301</c:v>
                </c:pt>
                <c:pt idx="2">
                  <c:v>1.2998534001918582</c:v>
                </c:pt>
                <c:pt idx="3">
                  <c:v>1.1141600573073072</c:v>
                </c:pt>
                <c:pt idx="4">
                  <c:v>0.97489005014389374</c:v>
                </c:pt>
                <c:pt idx="5">
                  <c:v>0.86656893346123887</c:v>
                </c:pt>
                <c:pt idx="6">
                  <c:v>0.77991204011511506</c:v>
                </c:pt>
                <c:pt idx="7">
                  <c:v>0.70901094555919542</c:v>
                </c:pt>
                <c:pt idx="8">
                  <c:v>0.64992670009592912</c:v>
                </c:pt>
                <c:pt idx="9">
                  <c:v>0.59993233855008854</c:v>
                </c:pt>
                <c:pt idx="10">
                  <c:v>0.55708002865365358</c:v>
                </c:pt>
                <c:pt idx="11">
                  <c:v>0.5199413600767433</c:v>
                </c:pt>
                <c:pt idx="12">
                  <c:v>0.48744502507194687</c:v>
                </c:pt>
                <c:pt idx="13">
                  <c:v>0.45877178830300885</c:v>
                </c:pt>
                <c:pt idx="14">
                  <c:v>0.43328446673061943</c:v>
                </c:pt>
                <c:pt idx="15">
                  <c:v>0.41048002111321841</c:v>
                </c:pt>
                <c:pt idx="16">
                  <c:v>0.38995602005755753</c:v>
                </c:pt>
                <c:pt idx="17">
                  <c:v>0.37138668576910233</c:v>
                </c:pt>
                <c:pt idx="18">
                  <c:v>0.35450547277959771</c:v>
                </c:pt>
                <c:pt idx="19">
                  <c:v>0.33909219135439783</c:v>
                </c:pt>
                <c:pt idx="20">
                  <c:v>0.32496335004796456</c:v>
                </c:pt>
                <c:pt idx="21">
                  <c:v>0.31196481604604603</c:v>
                </c:pt>
                <c:pt idx="22">
                  <c:v>0.29996616927504427</c:v>
                </c:pt>
                <c:pt idx="23">
                  <c:v>0.28885631115374627</c:v>
                </c:pt>
                <c:pt idx="24">
                  <c:v>0.27854001432682679</c:v>
                </c:pt>
                <c:pt idx="25">
                  <c:v>0.26893518624659135</c:v>
                </c:pt>
                <c:pt idx="26">
                  <c:v>0.25997068003837165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'O2'!$K$41:$K$54</c:f>
              <c:numCache>
                <c:formatCode>General</c:formatCode>
                <c:ptCount val="14"/>
                <c:pt idx="0">
                  <c:v>100</c:v>
                </c:pt>
                <c:pt idx="1">
                  <c:v>150</c:v>
                </c:pt>
                <c:pt idx="2">
                  <c:v>200</c:v>
                </c:pt>
                <c:pt idx="3">
                  <c:v>250</c:v>
                </c:pt>
                <c:pt idx="4">
                  <c:v>300</c:v>
                </c:pt>
                <c:pt idx="5">
                  <c:v>350</c:v>
                </c:pt>
                <c:pt idx="6">
                  <c:v>400</c:v>
                </c:pt>
                <c:pt idx="7">
                  <c:v>500</c:v>
                </c:pt>
                <c:pt idx="8">
                  <c:v>600</c:v>
                </c:pt>
                <c:pt idx="9">
                  <c:v>700</c:v>
                </c:pt>
                <c:pt idx="10">
                  <c:v>800</c:v>
                </c:pt>
                <c:pt idx="11">
                  <c:v>900</c:v>
                </c:pt>
                <c:pt idx="12">
                  <c:v>1000</c:v>
                </c:pt>
                <c:pt idx="13">
                  <c:v>1200</c:v>
                </c:pt>
              </c:numCache>
            </c:numRef>
          </c:xVal>
          <c:yVal>
            <c:numRef>
              <c:f>'O2'!$L$41:$L$54</c:f>
              <c:numCache>
                <c:formatCode>0.000E+00</c:formatCode>
                <c:ptCount val="14"/>
                <c:pt idx="0">
                  <c:v>3.9952999999999999</c:v>
                </c:pt>
                <c:pt idx="1">
                  <c:v>2.6192000000000002</c:v>
                </c:pt>
                <c:pt idx="2">
                  <c:v>1.9557</c:v>
                </c:pt>
                <c:pt idx="3">
                  <c:v>1.5620000000000001</c:v>
                </c:pt>
                <c:pt idx="4">
                  <c:v>1.3007</c:v>
                </c:pt>
                <c:pt idx="5">
                  <c:v>1.1145</c:v>
                </c:pt>
                <c:pt idx="6">
                  <c:v>0.97519999999999996</c:v>
                </c:pt>
                <c:pt idx="7">
                  <c:v>0.78</c:v>
                </c:pt>
                <c:pt idx="8">
                  <c:v>0.64990000000000003</c:v>
                </c:pt>
                <c:pt idx="9">
                  <c:v>0.55700000000000005</c:v>
                </c:pt>
                <c:pt idx="10">
                  <c:v>0.4874</c:v>
                </c:pt>
                <c:pt idx="11">
                  <c:v>0.43319999999999997</c:v>
                </c:pt>
                <c:pt idx="12">
                  <c:v>0.38990000000000002</c:v>
                </c:pt>
                <c:pt idx="13">
                  <c:v>0.32490000000000002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498368"/>
        <c:axId val="92877952"/>
      </c:scatterChart>
      <c:valAx>
        <c:axId val="93498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2877952"/>
        <c:crosses val="autoZero"/>
        <c:crossBetween val="midCat"/>
      </c:valAx>
      <c:valAx>
        <c:axId val="928779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密度 </a:t>
                </a:r>
                <a:r>
                  <a:rPr lang="en-US" altLang="ja-JP"/>
                  <a:t>[kg/m3]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3498368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'O2'!$A$41:$A$67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'O2'!$C$41:$C$67</c:f>
              <c:numCache>
                <c:formatCode>0.000E+00</c:formatCode>
                <c:ptCount val="27"/>
                <c:pt idx="0">
                  <c:v>910.66142158982404</c:v>
                </c:pt>
                <c:pt idx="1">
                  <c:v>912.06156909319964</c:v>
                </c:pt>
                <c:pt idx="2">
                  <c:v>918.41270023668346</c:v>
                </c:pt>
                <c:pt idx="3">
                  <c:v>928.52348957887386</c:v>
                </c:pt>
                <c:pt idx="4">
                  <c:v>941.32903777227671</c:v>
                </c:pt>
                <c:pt idx="5">
                  <c:v>955.89087156330515</c:v>
                </c:pt>
                <c:pt idx="6">
                  <c:v>971.39694379228047</c:v>
                </c:pt>
                <c:pt idx="7">
                  <c:v>987.16163339343029</c:v>
                </c:pt>
                <c:pt idx="8">
                  <c:v>1002.6257453948898</c:v>
                </c:pt>
                <c:pt idx="9">
                  <c:v>1017.3565109187028</c:v>
                </c:pt>
                <c:pt idx="10">
                  <c:v>1031.0475871808189</c:v>
                </c:pt>
                <c:pt idx="11">
                  <c:v>1043.5190574910964</c:v>
                </c:pt>
                <c:pt idx="12">
                  <c:v>1054.7174312532998</c:v>
                </c:pt>
                <c:pt idx="13">
                  <c:v>1064.7156439651017</c:v>
                </c:pt>
                <c:pt idx="14">
                  <c:v>1073.713057218082</c:v>
                </c:pt>
                <c:pt idx="15">
                  <c:v>1082.0354586977278</c:v>
                </c:pt>
                <c:pt idx="16">
                  <c:v>1090.1350695420181</c:v>
                </c:pt>
                <c:pt idx="17">
                  <c:v>1095.6733313941572</c:v>
                </c:pt>
                <c:pt idx="18">
                  <c:v>1101.1012661794759</c:v>
                </c:pt>
                <c:pt idx="19">
                  <c:v>1106.4217957966966</c:v>
                </c:pt>
                <c:pt idx="20">
                  <c:v>1111.6377915101409</c:v>
                </c:pt>
                <c:pt idx="21">
                  <c:v>1116.7520739497279</c:v>
                </c:pt>
                <c:pt idx="22">
                  <c:v>1121.7674131109752</c:v>
                </c:pt>
                <c:pt idx="23">
                  <c:v>1126.6865283549985</c:v>
                </c:pt>
                <c:pt idx="24">
                  <c:v>1131.5120884085129</c:v>
                </c:pt>
                <c:pt idx="25">
                  <c:v>1136.2467113638295</c:v>
                </c:pt>
                <c:pt idx="26">
                  <c:v>1140.8929646788606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'O2'!$K$41:$K$54</c:f>
              <c:numCache>
                <c:formatCode>General</c:formatCode>
                <c:ptCount val="14"/>
                <c:pt idx="0">
                  <c:v>100</c:v>
                </c:pt>
                <c:pt idx="1">
                  <c:v>150</c:v>
                </c:pt>
                <c:pt idx="2">
                  <c:v>200</c:v>
                </c:pt>
                <c:pt idx="3">
                  <c:v>250</c:v>
                </c:pt>
                <c:pt idx="4">
                  <c:v>300</c:v>
                </c:pt>
                <c:pt idx="5">
                  <c:v>350</c:v>
                </c:pt>
                <c:pt idx="6">
                  <c:v>400</c:v>
                </c:pt>
                <c:pt idx="7">
                  <c:v>500</c:v>
                </c:pt>
                <c:pt idx="8">
                  <c:v>600</c:v>
                </c:pt>
                <c:pt idx="9">
                  <c:v>700</c:v>
                </c:pt>
                <c:pt idx="10">
                  <c:v>800</c:v>
                </c:pt>
                <c:pt idx="11">
                  <c:v>900</c:v>
                </c:pt>
                <c:pt idx="12">
                  <c:v>1000</c:v>
                </c:pt>
                <c:pt idx="13">
                  <c:v>1200</c:v>
                </c:pt>
              </c:numCache>
            </c:numRef>
          </c:xVal>
          <c:yVal>
            <c:numRef>
              <c:f>'O2'!$M$41:$M$54</c:f>
              <c:numCache>
                <c:formatCode>0.000E+00</c:formatCode>
                <c:ptCount val="14"/>
                <c:pt idx="0">
                  <c:v>953</c:v>
                </c:pt>
                <c:pt idx="1">
                  <c:v>920</c:v>
                </c:pt>
                <c:pt idx="2">
                  <c:v>915</c:v>
                </c:pt>
                <c:pt idx="3">
                  <c:v>916</c:v>
                </c:pt>
                <c:pt idx="4">
                  <c:v>920</c:v>
                </c:pt>
                <c:pt idx="5">
                  <c:v>929</c:v>
                </c:pt>
                <c:pt idx="6">
                  <c:v>942</c:v>
                </c:pt>
                <c:pt idx="7">
                  <c:v>972</c:v>
                </c:pt>
                <c:pt idx="8">
                  <c:v>1003</c:v>
                </c:pt>
                <c:pt idx="9">
                  <c:v>1031</c:v>
                </c:pt>
                <c:pt idx="10">
                  <c:v>1054</c:v>
                </c:pt>
                <c:pt idx="11">
                  <c:v>1074</c:v>
                </c:pt>
                <c:pt idx="12">
                  <c:v>1090</c:v>
                </c:pt>
                <c:pt idx="13">
                  <c:v>1115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240320"/>
        <c:axId val="91451392"/>
      </c:scatterChart>
      <c:valAx>
        <c:axId val="91240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1451392"/>
        <c:crosses val="autoZero"/>
        <c:crossBetween val="midCat"/>
      </c:valAx>
      <c:valAx>
        <c:axId val="914513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比熱 </a:t>
                </a:r>
                <a:r>
                  <a:rPr lang="en-US" altLang="ja-JP"/>
                  <a:t>[J/kg-K]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1240320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'O2'!$A$41:$A$67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'O2'!$D$41:$D$67</c:f>
              <c:numCache>
                <c:formatCode>0.000E+00</c:formatCode>
                <c:ptCount val="27"/>
                <c:pt idx="0">
                  <c:v>1.4802049384211687E-5</c:v>
                </c:pt>
                <c:pt idx="1">
                  <c:v>1.7848665214586268E-5</c:v>
                </c:pt>
                <c:pt idx="2">
                  <c:v>2.0634621537443565E-5</c:v>
                </c:pt>
                <c:pt idx="3">
                  <c:v>2.3219450235133537E-5</c:v>
                </c:pt>
                <c:pt idx="4">
                  <c:v>2.5640514334925672E-5</c:v>
                </c:pt>
                <c:pt idx="5">
                  <c:v>2.7923521803062344E-5</c:v>
                </c:pt>
                <c:pt idx="6">
                  <c:v>3.0088435567721272E-5</c:v>
                </c:pt>
                <c:pt idx="7">
                  <c:v>3.2151868938895275E-5</c:v>
                </c:pt>
                <c:pt idx="8">
                  <c:v>3.4127935929745001E-5</c:v>
                </c:pt>
                <c:pt idx="9">
                  <c:v>3.6028597989139205E-5</c:v>
                </c:pt>
                <c:pt idx="10">
                  <c:v>3.7863902116787677E-5</c:v>
                </c:pt>
                <c:pt idx="11">
                  <c:v>3.9642217250225992E-5</c:v>
                </c:pt>
                <c:pt idx="12">
                  <c:v>4.1370476890992406E-5</c:v>
                </c:pt>
                <c:pt idx="13">
                  <c:v>4.3054413235599627E-5</c:v>
                </c:pt>
                <c:pt idx="14">
                  <c:v>4.46987697033419E-5</c:v>
                </c:pt>
                <c:pt idx="15">
                  <c:v>4.630748516742877E-5</c:v>
                </c:pt>
                <c:pt idx="16">
                  <c:v>4.7883848512235221E-5</c:v>
                </c:pt>
                <c:pt idx="17">
                  <c:v>4.9430625362291945E-5</c:v>
                </c:pt>
                <c:pt idx="18">
                  <c:v>5.0950160365940001E-5</c:v>
                </c:pt>
                <c:pt idx="19">
                  <c:v>5.2444458878413249E-5</c:v>
                </c:pt>
                <c:pt idx="20">
                  <c:v>5.3915251757664508E-5</c:v>
                </c:pt>
                <c:pt idx="21">
                  <c:v>5.5364046576189771E-5</c:v>
                </c:pt>
                <c:pt idx="22">
                  <c:v>5.6792168047627328E-5</c:v>
                </c:pt>
                <c:pt idx="23">
                  <c:v>5.8200789966110808E-5</c:v>
                </c:pt>
                <c:pt idx="24">
                  <c:v>5.9590960505359179E-5</c:v>
                </c:pt>
                <c:pt idx="25">
                  <c:v>6.0963622340058521E-5</c:v>
                </c:pt>
                <c:pt idx="26">
                  <c:v>6.2319628735575631E-5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'O2'!$K$41:$K$54</c:f>
              <c:numCache>
                <c:formatCode>General</c:formatCode>
                <c:ptCount val="14"/>
                <c:pt idx="0">
                  <c:v>100</c:v>
                </c:pt>
                <c:pt idx="1">
                  <c:v>150</c:v>
                </c:pt>
                <c:pt idx="2">
                  <c:v>200</c:v>
                </c:pt>
                <c:pt idx="3">
                  <c:v>250</c:v>
                </c:pt>
                <c:pt idx="4">
                  <c:v>300</c:v>
                </c:pt>
                <c:pt idx="5">
                  <c:v>350</c:v>
                </c:pt>
                <c:pt idx="6">
                  <c:v>400</c:v>
                </c:pt>
                <c:pt idx="7">
                  <c:v>500</c:v>
                </c:pt>
                <c:pt idx="8">
                  <c:v>600</c:v>
                </c:pt>
                <c:pt idx="9">
                  <c:v>700</c:v>
                </c:pt>
                <c:pt idx="10">
                  <c:v>800</c:v>
                </c:pt>
                <c:pt idx="11">
                  <c:v>900</c:v>
                </c:pt>
                <c:pt idx="12">
                  <c:v>1000</c:v>
                </c:pt>
                <c:pt idx="13">
                  <c:v>1200</c:v>
                </c:pt>
              </c:numCache>
            </c:numRef>
          </c:xVal>
          <c:yVal>
            <c:numRef>
              <c:f>'O2'!$N$41:$N$54</c:f>
              <c:numCache>
                <c:formatCode>0.000E+00</c:formatCode>
                <c:ptCount val="14"/>
                <c:pt idx="0">
                  <c:v>7.6399999999999997E-6</c:v>
                </c:pt>
                <c:pt idx="1">
                  <c:v>1.148E-5</c:v>
                </c:pt>
                <c:pt idx="2">
                  <c:v>1.4749999999999999E-5</c:v>
                </c:pt>
                <c:pt idx="3">
                  <c:v>1.7859999999999998E-5</c:v>
                </c:pt>
                <c:pt idx="4">
                  <c:v>2.0719999999999998E-5</c:v>
                </c:pt>
                <c:pt idx="5">
                  <c:v>2.3819999999999999E-5</c:v>
                </c:pt>
                <c:pt idx="6">
                  <c:v>2.582E-5</c:v>
                </c:pt>
                <c:pt idx="7">
                  <c:v>3.0329999999999996E-5</c:v>
                </c:pt>
                <c:pt idx="8">
                  <c:v>3.4369999999999998E-5</c:v>
                </c:pt>
                <c:pt idx="9">
                  <c:v>3.8079999999999995E-5</c:v>
                </c:pt>
                <c:pt idx="10">
                  <c:v>4.1520000000000002E-5</c:v>
                </c:pt>
                <c:pt idx="11">
                  <c:v>4.4719999999999999E-5</c:v>
                </c:pt>
                <c:pt idx="12">
                  <c:v>4.7700000000000001E-5</c:v>
                </c:pt>
                <c:pt idx="13">
                  <c:v>5.325E-5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471488"/>
        <c:axId val="93473408"/>
      </c:scatterChart>
      <c:valAx>
        <c:axId val="93471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3473408"/>
        <c:crosses val="autoZero"/>
        <c:crossBetween val="midCat"/>
      </c:valAx>
      <c:valAx>
        <c:axId val="934734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粘性係数 </a:t>
                </a:r>
                <a:r>
                  <a:rPr lang="en-US" altLang="ja-JP"/>
                  <a:t>[Pa-s]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3471488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'O2'!$A$41:$A$67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'O2'!$E$41:$E$67</c:f>
              <c:numCache>
                <c:formatCode>0.000E+00</c:formatCode>
                <c:ptCount val="27"/>
                <c:pt idx="0">
                  <c:v>1.9523899048677094E-2</c:v>
                </c:pt>
                <c:pt idx="1">
                  <c:v>2.357537229583816E-2</c:v>
                </c:pt>
                <c:pt idx="2">
                  <c:v>2.7428187113257441E-2</c:v>
                </c:pt>
                <c:pt idx="3">
                  <c:v>3.1173915012092015E-2</c:v>
                </c:pt>
                <c:pt idx="4">
                  <c:v>3.485779148161379E-2</c:v>
                </c:pt>
                <c:pt idx="5">
                  <c:v>3.849823204717303E-2</c:v>
                </c:pt>
                <c:pt idx="6">
                  <c:v>4.2098854839156909E-2</c:v>
                </c:pt>
                <c:pt idx="7">
                  <c:v>4.5655010962873221E-2</c:v>
                </c:pt>
                <c:pt idx="8">
                  <c:v>4.9157627430264549E-2</c:v>
                </c:pt>
                <c:pt idx="9">
                  <c:v>5.2595889109412597E-2</c:v>
                </c:pt>
                <c:pt idx="10">
                  <c:v>5.5959419219059912E-2</c:v>
                </c:pt>
                <c:pt idx="11">
                  <c:v>5.9240211672589478E-2</c:v>
                </c:pt>
                <c:pt idx="12">
                  <c:v>6.2434406471340007E-2</c:v>
                </c:pt>
                <c:pt idx="13">
                  <c:v>6.5543941842982331E-2</c:v>
                </c:pt>
                <c:pt idx="14">
                  <c:v>6.8578098804701212E-2</c:v>
                </c:pt>
                <c:pt idx="15">
                  <c:v>7.1554949042818478E-2</c:v>
                </c:pt>
                <c:pt idx="16">
                  <c:v>7.4502716400656699E-2</c:v>
                </c:pt>
                <c:pt idx="17">
                  <c:v>7.727071700699821E-2</c:v>
                </c:pt>
                <c:pt idx="18">
                  <c:v>8.0011129068500816E-2</c:v>
                </c:pt>
                <c:pt idx="19">
                  <c:v>8.2726068674283962E-2</c:v>
                </c:pt>
                <c:pt idx="20">
                  <c:v>8.5417315061860621E-2</c:v>
                </c:pt>
                <c:pt idx="21">
                  <c:v>8.8086378608102617E-2</c:v>
                </c:pt>
                <c:pt idx="22">
                  <c:v>9.073455433501719E-2</c:v>
                </c:pt>
                <c:pt idx="23">
                  <c:v>9.3362963950651662E-2</c:v>
                </c:pt>
                <c:pt idx="24">
                  <c:v>9.5972588884883817E-2</c:v>
                </c:pt>
                <c:pt idx="25">
                  <c:v>9.8564296288061584E-2</c:v>
                </c:pt>
                <c:pt idx="26">
                  <c:v>0.10113885954714841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'O2'!$K$41:$K$54</c:f>
              <c:numCache>
                <c:formatCode>General</c:formatCode>
                <c:ptCount val="14"/>
                <c:pt idx="0">
                  <c:v>100</c:v>
                </c:pt>
                <c:pt idx="1">
                  <c:v>150</c:v>
                </c:pt>
                <c:pt idx="2">
                  <c:v>200</c:v>
                </c:pt>
                <c:pt idx="3">
                  <c:v>250</c:v>
                </c:pt>
                <c:pt idx="4">
                  <c:v>300</c:v>
                </c:pt>
                <c:pt idx="5">
                  <c:v>350</c:v>
                </c:pt>
                <c:pt idx="6">
                  <c:v>400</c:v>
                </c:pt>
                <c:pt idx="7">
                  <c:v>500</c:v>
                </c:pt>
                <c:pt idx="8">
                  <c:v>600</c:v>
                </c:pt>
                <c:pt idx="9">
                  <c:v>700</c:v>
                </c:pt>
                <c:pt idx="10">
                  <c:v>800</c:v>
                </c:pt>
                <c:pt idx="11">
                  <c:v>900</c:v>
                </c:pt>
                <c:pt idx="12">
                  <c:v>1000</c:v>
                </c:pt>
                <c:pt idx="13">
                  <c:v>1200</c:v>
                </c:pt>
              </c:numCache>
            </c:numRef>
          </c:xVal>
          <c:yVal>
            <c:numRef>
              <c:f>'O2'!$O$41:$O$54</c:f>
              <c:numCache>
                <c:formatCode>0.000E+00</c:formatCode>
                <c:ptCount val="14"/>
                <c:pt idx="0">
                  <c:v>9.3099999999999988E-3</c:v>
                </c:pt>
                <c:pt idx="1">
                  <c:v>1.4039999999999999E-2</c:v>
                </c:pt>
                <c:pt idx="2">
                  <c:v>1.8429999999999998E-2</c:v>
                </c:pt>
                <c:pt idx="3">
                  <c:v>2.2459999999999997E-2</c:v>
                </c:pt>
                <c:pt idx="4">
                  <c:v>2.6289999999999997E-2</c:v>
                </c:pt>
                <c:pt idx="5">
                  <c:v>3.022E-2</c:v>
                </c:pt>
                <c:pt idx="6">
                  <c:v>3.4069999999999996E-2</c:v>
                </c:pt>
                <c:pt idx="7">
                  <c:v>4.1540000000000001E-2</c:v>
                </c:pt>
                <c:pt idx="8">
                  <c:v>4.8619999999999997E-2</c:v>
                </c:pt>
                <c:pt idx="9">
                  <c:v>5.5399999999999998E-2</c:v>
                </c:pt>
                <c:pt idx="10">
                  <c:v>6.1589999999999999E-2</c:v>
                </c:pt>
                <c:pt idx="11">
                  <c:v>6.7479999999999998E-2</c:v>
                </c:pt>
                <c:pt idx="12">
                  <c:v>7.3109999999999994E-2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330816"/>
        <c:axId val="93357568"/>
      </c:scatterChart>
      <c:valAx>
        <c:axId val="93330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3357568"/>
        <c:crosses val="autoZero"/>
        <c:crossBetween val="midCat"/>
      </c:valAx>
      <c:valAx>
        <c:axId val="933575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熱伝導率 </a:t>
                </a:r>
                <a:r>
                  <a:rPr lang="en-US" altLang="ja-JP"/>
                  <a:t>[W/m-K]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3330816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Ar!$A$41:$A$67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Ar!$B$41:$B$67</c:f>
              <c:numCache>
                <c:formatCode>0.000E+00</c:formatCode>
                <c:ptCount val="27"/>
                <c:pt idx="0">
                  <c:v>2.4341480132472633</c:v>
                </c:pt>
                <c:pt idx="1">
                  <c:v>1.9473184105978107</c:v>
                </c:pt>
                <c:pt idx="2">
                  <c:v>1.622765342164842</c:v>
                </c:pt>
                <c:pt idx="3">
                  <c:v>1.3909417218555791</c:v>
                </c:pt>
                <c:pt idx="4">
                  <c:v>1.2170740066236316</c:v>
                </c:pt>
                <c:pt idx="5">
                  <c:v>1.081843561443228</c:v>
                </c:pt>
                <c:pt idx="6">
                  <c:v>0.97365920529890537</c:v>
                </c:pt>
                <c:pt idx="7">
                  <c:v>0.88514473208991395</c:v>
                </c:pt>
                <c:pt idx="8">
                  <c:v>0.81138267108242101</c:v>
                </c:pt>
                <c:pt idx="9">
                  <c:v>0.74896861946069648</c:v>
                </c:pt>
                <c:pt idx="10">
                  <c:v>0.69547086092778954</c:v>
                </c:pt>
                <c:pt idx="11">
                  <c:v>0.64910613686593688</c:v>
                </c:pt>
                <c:pt idx="12">
                  <c:v>0.60853700331181582</c:v>
                </c:pt>
                <c:pt idx="13">
                  <c:v>0.57274070899935603</c:v>
                </c:pt>
                <c:pt idx="14">
                  <c:v>0.54092178072161401</c:v>
                </c:pt>
                <c:pt idx="15">
                  <c:v>0.51245221331521329</c:v>
                </c:pt>
                <c:pt idx="16">
                  <c:v>0.48682960264945269</c:v>
                </c:pt>
                <c:pt idx="17">
                  <c:v>0.4636472406185263</c:v>
                </c:pt>
                <c:pt idx="18">
                  <c:v>0.44257236604495698</c:v>
                </c:pt>
                <c:pt idx="19">
                  <c:v>0.42333008926039362</c:v>
                </c:pt>
                <c:pt idx="20">
                  <c:v>0.40569133554121051</c:v>
                </c:pt>
                <c:pt idx="21">
                  <c:v>0.38946368211956212</c:v>
                </c:pt>
                <c:pt idx="22">
                  <c:v>0.37448430973034824</c:v>
                </c:pt>
                <c:pt idx="23">
                  <c:v>0.36061452048107601</c:v>
                </c:pt>
                <c:pt idx="24">
                  <c:v>0.34773543046389477</c:v>
                </c:pt>
                <c:pt idx="25">
                  <c:v>0.33574455355134664</c:v>
                </c:pt>
                <c:pt idx="26">
                  <c:v>0.32455306843296844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Ar!$K$41:$K$49</c:f>
              <c:numCache>
                <c:formatCode>General</c:formatCode>
                <c:ptCount val="9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1000</c:v>
                </c:pt>
              </c:numCache>
            </c:numRef>
          </c:xVal>
          <c:yVal>
            <c:numRef>
              <c:f>Ar!$L$41:$L$49</c:f>
              <c:numCache>
                <c:formatCode>0.000E+00</c:formatCode>
                <c:ptCount val="9"/>
                <c:pt idx="0">
                  <c:v>4.9779</c:v>
                </c:pt>
                <c:pt idx="1">
                  <c:v>2.4411</c:v>
                </c:pt>
                <c:pt idx="2">
                  <c:v>1.6236999999999999</c:v>
                </c:pt>
                <c:pt idx="3">
                  <c:v>1.2170000000000001</c:v>
                </c:pt>
                <c:pt idx="4">
                  <c:v>0.97350000000000003</c:v>
                </c:pt>
                <c:pt idx="5">
                  <c:v>0.81120000000000003</c:v>
                </c:pt>
                <c:pt idx="6">
                  <c:v>0.69530000000000003</c:v>
                </c:pt>
                <c:pt idx="7">
                  <c:v>0.60840000000000005</c:v>
                </c:pt>
                <c:pt idx="8">
                  <c:v>0.48670000000000002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024256"/>
        <c:axId val="93026176"/>
      </c:scatterChart>
      <c:valAx>
        <c:axId val="930242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3026176"/>
        <c:crosses val="autoZero"/>
        <c:crossBetween val="midCat"/>
      </c:valAx>
      <c:valAx>
        <c:axId val="930261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密度 </a:t>
                </a:r>
                <a:r>
                  <a:rPr lang="en-US" altLang="ja-JP"/>
                  <a:t>[kg/m3]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3024256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Ar!$A$41:$A$67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Ar!$C$41:$C$67</c:f>
              <c:numCache>
                <c:formatCode>0.000E+00</c:formatCode>
                <c:ptCount val="27"/>
                <c:pt idx="0">
                  <c:v>520.33093020927208</c:v>
                </c:pt>
                <c:pt idx="1">
                  <c:v>520.33093020927208</c:v>
                </c:pt>
                <c:pt idx="2">
                  <c:v>520.33093020927208</c:v>
                </c:pt>
                <c:pt idx="3">
                  <c:v>520.33093020927208</c:v>
                </c:pt>
                <c:pt idx="4">
                  <c:v>520.33093020927208</c:v>
                </c:pt>
                <c:pt idx="5">
                  <c:v>520.33093020927208</c:v>
                </c:pt>
                <c:pt idx="6">
                  <c:v>520.33093020927208</c:v>
                </c:pt>
                <c:pt idx="7">
                  <c:v>520.33093020927208</c:v>
                </c:pt>
                <c:pt idx="8">
                  <c:v>520.33093020927208</c:v>
                </c:pt>
                <c:pt idx="9">
                  <c:v>520.33093020927208</c:v>
                </c:pt>
                <c:pt idx="10">
                  <c:v>520.33093020927208</c:v>
                </c:pt>
                <c:pt idx="11">
                  <c:v>520.33093020927208</c:v>
                </c:pt>
                <c:pt idx="12">
                  <c:v>520.33093020927208</c:v>
                </c:pt>
                <c:pt idx="13">
                  <c:v>520.33093020927208</c:v>
                </c:pt>
                <c:pt idx="14">
                  <c:v>520.33093020927208</c:v>
                </c:pt>
                <c:pt idx="15">
                  <c:v>520.33093020927208</c:v>
                </c:pt>
                <c:pt idx="16">
                  <c:v>520.33093020927208</c:v>
                </c:pt>
                <c:pt idx="17">
                  <c:v>520.33093020927208</c:v>
                </c:pt>
                <c:pt idx="18">
                  <c:v>520.33093020927208</c:v>
                </c:pt>
                <c:pt idx="19">
                  <c:v>520.33093020927208</c:v>
                </c:pt>
                <c:pt idx="20">
                  <c:v>520.33093020927208</c:v>
                </c:pt>
                <c:pt idx="21">
                  <c:v>520.33093020927208</c:v>
                </c:pt>
                <c:pt idx="22">
                  <c:v>520.33093020927208</c:v>
                </c:pt>
                <c:pt idx="23">
                  <c:v>520.33093020927208</c:v>
                </c:pt>
                <c:pt idx="24">
                  <c:v>520.33093020927208</c:v>
                </c:pt>
                <c:pt idx="25">
                  <c:v>520.33093020927208</c:v>
                </c:pt>
                <c:pt idx="26">
                  <c:v>520.33093020927208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Ar!$K$41:$K$49</c:f>
              <c:numCache>
                <c:formatCode>General</c:formatCode>
                <c:ptCount val="9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1000</c:v>
                </c:pt>
              </c:numCache>
            </c:numRef>
          </c:xVal>
          <c:yVal>
            <c:numRef>
              <c:f>Ar!$M$41:$M$49</c:f>
              <c:numCache>
                <c:formatCode>0.000E+00</c:formatCode>
                <c:ptCount val="9"/>
                <c:pt idx="0">
                  <c:v>548.4</c:v>
                </c:pt>
                <c:pt idx="1">
                  <c:v>523.59999999999991</c:v>
                </c:pt>
                <c:pt idx="2">
                  <c:v>521.5</c:v>
                </c:pt>
                <c:pt idx="3">
                  <c:v>520.9</c:v>
                </c:pt>
                <c:pt idx="4">
                  <c:v>520.70000000000005</c:v>
                </c:pt>
                <c:pt idx="5">
                  <c:v>520.5</c:v>
                </c:pt>
                <c:pt idx="6">
                  <c:v>520.5</c:v>
                </c:pt>
                <c:pt idx="7">
                  <c:v>520.4</c:v>
                </c:pt>
                <c:pt idx="8">
                  <c:v>520.4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055616"/>
        <c:axId val="93065984"/>
      </c:scatterChart>
      <c:valAx>
        <c:axId val="93055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3065984"/>
        <c:crosses val="autoZero"/>
        <c:crossBetween val="midCat"/>
      </c:valAx>
      <c:valAx>
        <c:axId val="930659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比熱 </a:t>
                </a:r>
                <a:r>
                  <a:rPr lang="en-US" altLang="ja-JP"/>
                  <a:t>[J/kg-K]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3055616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Ar!$A$41:$A$67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Ar!$D$41:$D$67</c:f>
              <c:numCache>
                <c:formatCode>0.000E+00</c:formatCode>
                <c:ptCount val="27"/>
                <c:pt idx="0">
                  <c:v>1.6211264460988134E-5</c:v>
                </c:pt>
                <c:pt idx="1">
                  <c:v>1.9818124125675046E-5</c:v>
                </c:pt>
                <c:pt idx="2">
                  <c:v>2.3129415259403518E-5</c:v>
                </c:pt>
                <c:pt idx="3">
                  <c:v>2.6203946861662024E-5</c:v>
                </c:pt>
                <c:pt idx="4">
                  <c:v>2.9088397724179708E-5</c:v>
                </c:pt>
                <c:pt idx="5">
                  <c:v>3.1814946637119418E-5</c:v>
                </c:pt>
                <c:pt idx="6">
                  <c:v>3.440609081112336E-5</c:v>
                </c:pt>
                <c:pt idx="7">
                  <c:v>3.6878792364721316E-5</c:v>
                </c:pt>
                <c:pt idx="8">
                  <c:v>3.9246874254848105E-5</c:v>
                </c:pt>
                <c:pt idx="9">
                  <c:v>4.1522183765107765E-5</c:v>
                </c:pt>
                <c:pt idx="10">
                  <c:v>4.3715104890779118E-5</c:v>
                </c:pt>
                <c:pt idx="11">
                  <c:v>4.5834783793062431E-5</c:v>
                </c:pt>
                <c:pt idx="12">
                  <c:v>4.7889250521604263E-5</c:v>
                </c:pt>
                <c:pt idx="13">
                  <c:v>4.9885514598566857E-5</c:v>
                </c:pt>
                <c:pt idx="14">
                  <c:v>5.1829660297569044E-5</c:v>
                </c:pt>
                <c:pt idx="15">
                  <c:v>5.3726945697675945E-5</c:v>
                </c:pt>
                <c:pt idx="16">
                  <c:v>5.5581902336969211E-5</c:v>
                </c:pt>
                <c:pt idx="17">
                  <c:v>5.7398431162605878E-5</c:v>
                </c:pt>
                <c:pt idx="18">
                  <c:v>5.9179891465846899E-5</c:v>
                </c:pt>
                <c:pt idx="19">
                  <c:v>6.0929180889854296E-5</c:v>
                </c:pt>
                <c:pt idx="20">
                  <c:v>6.2648805787554262E-5</c:v>
                </c:pt>
                <c:pt idx="21">
                  <c:v>6.434094204074669E-5</c:v>
                </c:pt>
                <c:pt idx="22">
                  <c:v>6.6007486961047434E-5</c:v>
                </c:pt>
                <c:pt idx="23">
                  <c:v>6.7650103157947778E-5</c:v>
                </c:pt>
                <c:pt idx="24">
                  <c:v>6.9270255357991973E-5</c:v>
                </c:pt>
                <c:pt idx="25">
                  <c:v>7.0869241154243156E-5</c:v>
                </c:pt>
                <c:pt idx="26">
                  <c:v>7.2448216601458417E-5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Ar!$K$41:$K$49</c:f>
              <c:numCache>
                <c:formatCode>General</c:formatCode>
                <c:ptCount val="9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1000</c:v>
                </c:pt>
              </c:numCache>
            </c:numRef>
          </c:xVal>
          <c:yVal>
            <c:numRef>
              <c:f>Ar!$N$41:$N$49</c:f>
              <c:numCache>
                <c:formatCode>0.000E+00</c:formatCode>
                <c:ptCount val="9"/>
                <c:pt idx="0">
                  <c:v>8.3000000000000002E-6</c:v>
                </c:pt>
                <c:pt idx="1">
                  <c:v>1.5990000000000001E-5</c:v>
                </c:pt>
                <c:pt idx="2">
                  <c:v>2.2710000000000001E-5</c:v>
                </c:pt>
                <c:pt idx="3">
                  <c:v>2.8909999999999999E-5</c:v>
                </c:pt>
                <c:pt idx="4">
                  <c:v>3.4159999999999998E-5</c:v>
                </c:pt>
                <c:pt idx="5">
                  <c:v>3.8909999999999992E-5</c:v>
                </c:pt>
                <c:pt idx="6">
                  <c:v>4.3309999999999997E-5</c:v>
                </c:pt>
                <c:pt idx="7">
                  <c:v>4.7439999999999993E-5</c:v>
                </c:pt>
                <c:pt idx="8">
                  <c:v>5.5139999999999997E-5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103616"/>
        <c:axId val="93105536"/>
      </c:scatterChart>
      <c:valAx>
        <c:axId val="93103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3105536"/>
        <c:crosses val="autoZero"/>
        <c:crossBetween val="midCat"/>
      </c:valAx>
      <c:valAx>
        <c:axId val="931055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粘性係数 </a:t>
                </a:r>
                <a:r>
                  <a:rPr lang="en-US" altLang="ja-JP"/>
                  <a:t>[Pa-s]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3103616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Ar!$A$41:$A$67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Ar!$E$41:$E$67</c:f>
              <c:numCache>
                <c:formatCode>0.000E+00</c:formatCode>
                <c:ptCount val="27"/>
                <c:pt idx="0">
                  <c:v>1.2652833475281705E-2</c:v>
                </c:pt>
                <c:pt idx="1">
                  <c:v>1.5467974441972974E-2</c:v>
                </c:pt>
                <c:pt idx="2">
                  <c:v>1.8052425235682949E-2</c:v>
                </c:pt>
                <c:pt idx="3">
                  <c:v>2.045208606852441E-2</c:v>
                </c:pt>
                <c:pt idx="4">
                  <c:v>2.2703389569179552E-2</c:v>
                </c:pt>
                <c:pt idx="5">
                  <c:v>2.4831451167376051E-2</c:v>
                </c:pt>
                <c:pt idx="6">
                  <c:v>2.6853829854924762E-2</c:v>
                </c:pt>
                <c:pt idx="7">
                  <c:v>2.8783764504195064E-2</c:v>
                </c:pt>
                <c:pt idx="8">
                  <c:v>3.0632043883247174E-2</c:v>
                </c:pt>
                <c:pt idx="9">
                  <c:v>3.2407914754228287E-2</c:v>
                </c:pt>
                <c:pt idx="10">
                  <c:v>3.4119481788022502E-2</c:v>
                </c:pt>
                <c:pt idx="11">
                  <c:v>3.5773883530477571E-2</c:v>
                </c:pt>
                <c:pt idx="12">
                  <c:v>3.7377387406396824E-2</c:v>
                </c:pt>
                <c:pt idx="13">
                  <c:v>3.8935464322560773E-2</c:v>
                </c:pt>
                <c:pt idx="14">
                  <c:v>4.0452863032597028E-2</c:v>
                </c:pt>
                <c:pt idx="15">
                  <c:v>4.1933687448262168E-2</c:v>
                </c:pt>
                <c:pt idx="16">
                  <c:v>4.3381474418694159E-2</c:v>
                </c:pt>
                <c:pt idx="17">
                  <c:v>4.4799268619087396E-2</c:v>
                </c:pt>
                <c:pt idx="18">
                  <c:v>4.6189691964161825E-2</c:v>
                </c:pt>
                <c:pt idx="19">
                  <c:v>4.755500605396034E-2</c:v>
                </c:pt>
                <c:pt idx="20">
                  <c:v>4.8897167087907215E-2</c:v>
                </c:pt>
                <c:pt idx="21">
                  <c:v>5.021787333390388E-2</c:v>
                </c:pt>
                <c:pt idx="22">
                  <c:v>5.1518605636827322E-2</c:v>
                </c:pt>
                <c:pt idx="23">
                  <c:v>5.2800661657392278E-2</c:v>
                </c:pt>
                <c:pt idx="24">
                  <c:v>5.4065184609386675E-2</c:v>
                </c:pt>
                <c:pt idx="25">
                  <c:v>5.5313187259518858E-2</c:v>
                </c:pt>
                <c:pt idx="26">
                  <c:v>5.6545571904359535E-2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Ar!$K$41:$K$49</c:f>
              <c:numCache>
                <c:formatCode>General</c:formatCode>
                <c:ptCount val="9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1000</c:v>
                </c:pt>
              </c:numCache>
            </c:numRef>
          </c:xVal>
          <c:yVal>
            <c:numRef>
              <c:f>Ar!$O$41:$O$49</c:f>
              <c:numCache>
                <c:formatCode>0.000E+00</c:formatCode>
                <c:ptCount val="9"/>
                <c:pt idx="0">
                  <c:v>6.6E-3</c:v>
                </c:pt>
                <c:pt idx="1">
                  <c:v>1.26E-2</c:v>
                </c:pt>
                <c:pt idx="2">
                  <c:v>1.7670000000000002E-2</c:v>
                </c:pt>
                <c:pt idx="3">
                  <c:v>2.232E-2</c:v>
                </c:pt>
                <c:pt idx="4">
                  <c:v>2.6579999999999999E-2</c:v>
                </c:pt>
                <c:pt idx="5">
                  <c:v>3.048E-2</c:v>
                </c:pt>
                <c:pt idx="6">
                  <c:v>3.4090000000000002E-2</c:v>
                </c:pt>
                <c:pt idx="7">
                  <c:v>3.7420000000000002E-2</c:v>
                </c:pt>
                <c:pt idx="8">
                  <c:v>4.3450000000000003E-2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196672"/>
        <c:axId val="93198592"/>
      </c:scatterChart>
      <c:valAx>
        <c:axId val="931966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3198592"/>
        <c:crosses val="autoZero"/>
        <c:crossBetween val="midCat"/>
      </c:valAx>
      <c:valAx>
        <c:axId val="931985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熱伝導率 </a:t>
                </a:r>
                <a:r>
                  <a:rPr lang="en-US" altLang="ja-JP"/>
                  <a:t>[W/m-K]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3196672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CO!$A$41:$A$67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CO!$B$41:$B$67</c:f>
              <c:numCache>
                <c:formatCode>0.000E+00</c:formatCode>
                <c:ptCount val="27"/>
                <c:pt idx="0">
                  <c:v>1.7067369897330824</c:v>
                </c:pt>
                <c:pt idx="1">
                  <c:v>1.365389591786466</c:v>
                </c:pt>
                <c:pt idx="2">
                  <c:v>1.1378246598220549</c:v>
                </c:pt>
                <c:pt idx="3">
                  <c:v>0.97527827984747573</c:v>
                </c:pt>
                <c:pt idx="4">
                  <c:v>0.85336849486654121</c:v>
                </c:pt>
                <c:pt idx="5">
                  <c:v>0.75854977321470329</c:v>
                </c:pt>
                <c:pt idx="6">
                  <c:v>0.68269479589323301</c:v>
                </c:pt>
                <c:pt idx="7">
                  <c:v>0.62063163263021182</c:v>
                </c:pt>
                <c:pt idx="8">
                  <c:v>0.56891232991102747</c:v>
                </c:pt>
                <c:pt idx="9">
                  <c:v>0.52514984299479461</c:v>
                </c:pt>
                <c:pt idx="10">
                  <c:v>0.48763913992373786</c:v>
                </c:pt>
                <c:pt idx="11">
                  <c:v>0.45512986392882199</c:v>
                </c:pt>
                <c:pt idx="12">
                  <c:v>0.4266842474332706</c:v>
                </c:pt>
                <c:pt idx="13">
                  <c:v>0.40158517405484295</c:v>
                </c:pt>
                <c:pt idx="14">
                  <c:v>0.37927488660735165</c:v>
                </c:pt>
                <c:pt idx="15">
                  <c:v>0.35931305047012263</c:v>
                </c:pt>
                <c:pt idx="16">
                  <c:v>0.3413473979466165</c:v>
                </c:pt>
                <c:pt idx="17">
                  <c:v>0.32509275994915854</c:v>
                </c:pt>
                <c:pt idx="18">
                  <c:v>0.31031581631510591</c:v>
                </c:pt>
                <c:pt idx="19">
                  <c:v>0.29682382430140569</c:v>
                </c:pt>
                <c:pt idx="20">
                  <c:v>0.28445616495551374</c:v>
                </c:pt>
                <c:pt idx="21">
                  <c:v>0.27307791835729317</c:v>
                </c:pt>
                <c:pt idx="22">
                  <c:v>0.26257492149739731</c:v>
                </c:pt>
                <c:pt idx="23">
                  <c:v>0.25284992440490112</c:v>
                </c:pt>
                <c:pt idx="24">
                  <c:v>0.24381956996186893</c:v>
                </c:pt>
                <c:pt idx="25">
                  <c:v>0.23541199858387343</c:v>
                </c:pt>
                <c:pt idx="26">
                  <c:v>0.22756493196441099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CO!$K$41:$K$49</c:f>
              <c:numCache>
                <c:formatCode>General</c:formatCode>
                <c:ptCount val="9"/>
                <c:pt idx="0">
                  <c:v>100</c:v>
                </c:pt>
                <c:pt idx="1">
                  <c:v>150</c:v>
                </c:pt>
                <c:pt idx="2">
                  <c:v>200</c:v>
                </c:pt>
                <c:pt idx="3">
                  <c:v>250</c:v>
                </c:pt>
                <c:pt idx="4">
                  <c:v>300</c:v>
                </c:pt>
                <c:pt idx="5">
                  <c:v>350</c:v>
                </c:pt>
                <c:pt idx="6">
                  <c:v>400</c:v>
                </c:pt>
                <c:pt idx="7">
                  <c:v>500</c:v>
                </c:pt>
                <c:pt idx="8">
                  <c:v>600</c:v>
                </c:pt>
              </c:numCache>
            </c:numRef>
          </c:xVal>
          <c:yVal>
            <c:numRef>
              <c:f>CO!$L$41:$L$49</c:f>
              <c:numCache>
                <c:formatCode>0.000E+00</c:formatCode>
                <c:ptCount val="9"/>
                <c:pt idx="0">
                  <c:v>3.5103</c:v>
                </c:pt>
                <c:pt idx="1">
                  <c:v>2.2917999999999998</c:v>
                </c:pt>
                <c:pt idx="2">
                  <c:v>1.7110000000000001</c:v>
                </c:pt>
                <c:pt idx="3">
                  <c:v>1.3667</c:v>
                </c:pt>
                <c:pt idx="4">
                  <c:v>1.1380999999999999</c:v>
                </c:pt>
                <c:pt idx="5">
                  <c:v>0.97519999999999996</c:v>
                </c:pt>
                <c:pt idx="6">
                  <c:v>0.85319999999999996</c:v>
                </c:pt>
                <c:pt idx="7">
                  <c:v>0.68240000000000001</c:v>
                </c:pt>
                <c:pt idx="8">
                  <c:v>0.56869999999999998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631232"/>
        <c:axId val="93633152"/>
      </c:scatterChart>
      <c:valAx>
        <c:axId val="93631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3633152"/>
        <c:crosses val="autoZero"/>
        <c:crossBetween val="midCat"/>
      </c:valAx>
      <c:valAx>
        <c:axId val="936331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密度 </a:t>
                </a:r>
                <a:r>
                  <a:rPr lang="en-US" altLang="ja-JP"/>
                  <a:t>[kg/m3]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3631232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CO!$A$41:$A$67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CO!$C$41:$C$67</c:f>
              <c:numCache>
                <c:formatCode>0.000E+00</c:formatCode>
                <c:ptCount val="27"/>
                <c:pt idx="0">
                  <c:v>1040.1050537006201</c:v>
                </c:pt>
                <c:pt idx="1">
                  <c:v>1039.2711544049603</c:v>
                </c:pt>
                <c:pt idx="2">
                  <c:v>1040.4492974530301</c:v>
                </c:pt>
                <c:pt idx="3">
                  <c:v>1043.6199224443676</c:v>
                </c:pt>
                <c:pt idx="4">
                  <c:v>1048.7231987964697</c:v>
                </c:pt>
                <c:pt idx="5">
                  <c:v>1055.6590257447936</c:v>
                </c:pt>
                <c:pt idx="6">
                  <c:v>1064.2870323427569</c:v>
                </c:pt>
                <c:pt idx="7">
                  <c:v>1074.4265774617372</c:v>
                </c:pt>
                <c:pt idx="8">
                  <c:v>1085.8567497910717</c:v>
                </c:pt>
                <c:pt idx="9">
                  <c:v>1098.3163678380581</c:v>
                </c:pt>
                <c:pt idx="10">
                  <c:v>1111.5039799279537</c:v>
                </c:pt>
                <c:pt idx="11">
                  <c:v>1125.0778642039766</c:v>
                </c:pt>
                <c:pt idx="12">
                  <c:v>1138.6560286273043</c:v>
                </c:pt>
                <c:pt idx="13">
                  <c:v>1151.816210977074</c:v>
                </c:pt>
                <c:pt idx="14">
                  <c:v>1164.0958788503842</c:v>
                </c:pt>
                <c:pt idx="15">
                  <c:v>1174.9922296622917</c:v>
                </c:pt>
                <c:pt idx="16">
                  <c:v>1183.9621917470859</c:v>
                </c:pt>
                <c:pt idx="17">
                  <c:v>1192.6326495695621</c:v>
                </c:pt>
                <c:pt idx="18">
                  <c:v>1200.9046099265802</c:v>
                </c:pt>
                <c:pt idx="19">
                  <c:v>1208.7911304241793</c:v>
                </c:pt>
                <c:pt idx="20">
                  <c:v>1216.3050594830756</c:v>
                </c:pt>
                <c:pt idx="21">
                  <c:v>1223.4590363386628</c:v>
                </c:pt>
                <c:pt idx="22">
                  <c:v>1230.265491041011</c:v>
                </c:pt>
                <c:pt idx="23">
                  <c:v>1236.7366444548675</c:v>
                </c:pt>
                <c:pt idx="24">
                  <c:v>1242.8845082596556</c:v>
                </c:pt>
                <c:pt idx="25">
                  <c:v>1248.7208849494768</c:v>
                </c:pt>
                <c:pt idx="26">
                  <c:v>1254.2573678331087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CO!$K$41:$K$49</c:f>
              <c:numCache>
                <c:formatCode>General</c:formatCode>
                <c:ptCount val="9"/>
                <c:pt idx="0">
                  <c:v>100</c:v>
                </c:pt>
                <c:pt idx="1">
                  <c:v>150</c:v>
                </c:pt>
                <c:pt idx="2">
                  <c:v>200</c:v>
                </c:pt>
                <c:pt idx="3">
                  <c:v>250</c:v>
                </c:pt>
                <c:pt idx="4">
                  <c:v>300</c:v>
                </c:pt>
                <c:pt idx="5">
                  <c:v>350</c:v>
                </c:pt>
                <c:pt idx="6">
                  <c:v>400</c:v>
                </c:pt>
                <c:pt idx="7">
                  <c:v>500</c:v>
                </c:pt>
                <c:pt idx="8">
                  <c:v>600</c:v>
                </c:pt>
              </c:numCache>
            </c:numRef>
          </c:xVal>
          <c:yVal>
            <c:numRef>
              <c:f>CO!$M$41:$M$49</c:f>
              <c:numCache>
                <c:formatCode>0.000E+00</c:formatCode>
                <c:ptCount val="9"/>
                <c:pt idx="0">
                  <c:v>1105</c:v>
                </c:pt>
                <c:pt idx="1">
                  <c:v>1055</c:v>
                </c:pt>
                <c:pt idx="2">
                  <c:v>1045</c:v>
                </c:pt>
                <c:pt idx="3">
                  <c:v>1043</c:v>
                </c:pt>
                <c:pt idx="4">
                  <c:v>1042</c:v>
                </c:pt>
                <c:pt idx="5">
                  <c:v>1044</c:v>
                </c:pt>
                <c:pt idx="6">
                  <c:v>1048</c:v>
                </c:pt>
                <c:pt idx="7">
                  <c:v>1064</c:v>
                </c:pt>
                <c:pt idx="8">
                  <c:v>1087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78688"/>
        <c:axId val="94197248"/>
      </c:scatterChart>
      <c:valAx>
        <c:axId val="9417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4197248"/>
        <c:crosses val="autoZero"/>
        <c:crossBetween val="midCat"/>
      </c:valAx>
      <c:valAx>
        <c:axId val="941972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比熱 </a:t>
                </a:r>
                <a:r>
                  <a:rPr lang="en-US" altLang="ja-JP"/>
                  <a:t>[J/kg-K]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4178688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CO!$A$41:$A$67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CO!$D$41:$D$67</c:f>
              <c:numCache>
                <c:formatCode>0.000E+00</c:formatCode>
                <c:ptCount val="27"/>
                <c:pt idx="0">
                  <c:v>1.2835660797671457E-5</c:v>
                </c:pt>
                <c:pt idx="1">
                  <c:v>1.5407415635349441E-5</c:v>
                </c:pt>
                <c:pt idx="2">
                  <c:v>1.7758472001321401E-5</c:v>
                </c:pt>
                <c:pt idx="3">
                  <c:v>1.9938133798569393E-5</c:v>
                </c:pt>
                <c:pt idx="4">
                  <c:v>2.1977370166720226E-5</c:v>
                </c:pt>
                <c:pt idx="5">
                  <c:v>2.3898655577379896E-5</c:v>
                </c:pt>
                <c:pt idx="6">
                  <c:v>2.5720096449900056E-5</c:v>
                </c:pt>
                <c:pt idx="7">
                  <c:v>2.7456807173659166E-5</c:v>
                </c:pt>
                <c:pt idx="8">
                  <c:v>2.912140086776364E-5</c:v>
                </c:pt>
                <c:pt idx="9">
                  <c:v>3.0724294985248541E-5</c:v>
                </c:pt>
                <c:pt idx="10">
                  <c:v>3.2274010777345104E-5</c:v>
                </c:pt>
                <c:pt idx="11">
                  <c:v>3.3777478243820873E-5</c:v>
                </c:pt>
                <c:pt idx="12">
                  <c:v>3.5240324777064503E-5</c:v>
                </c:pt>
                <c:pt idx="13">
                  <c:v>3.6667130403498472E-5</c:v>
                </c:pt>
                <c:pt idx="14">
                  <c:v>3.806164269386096E-5</c:v>
                </c:pt>
                <c:pt idx="15">
                  <c:v>3.9426951747175237E-5</c:v>
                </c:pt>
                <c:pt idx="16">
                  <c:v>4.0765629488944972E-5</c:v>
                </c:pt>
                <c:pt idx="17">
                  <c:v>4.2079838930781521E-5</c:v>
                </c:pt>
                <c:pt idx="18">
                  <c:v>4.3371419083112108E-5</c:v>
                </c:pt>
                <c:pt idx="19">
                  <c:v>4.4641950617346039E-5</c:v>
                </c:pt>
                <c:pt idx="20">
                  <c:v>4.5892806556301253E-5</c:v>
                </c:pt>
                <c:pt idx="21">
                  <c:v>4.7125191446593801E-5</c:v>
                </c:pt>
                <c:pt idx="22">
                  <c:v>4.8340171730041281E-5</c:v>
                </c:pt>
                <c:pt idx="23">
                  <c:v>4.9538699414878023E-5</c:v>
                </c:pt>
                <c:pt idx="24">
                  <c:v>5.0721630652010402E-5</c:v>
                </c:pt>
                <c:pt idx="25">
                  <c:v>5.1889740433187999E-5</c:v>
                </c:pt>
                <c:pt idx="26">
                  <c:v>5.3043734328967432E-5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CO!$K$41:$K$49</c:f>
              <c:numCache>
                <c:formatCode>General</c:formatCode>
                <c:ptCount val="9"/>
                <c:pt idx="0">
                  <c:v>100</c:v>
                </c:pt>
                <c:pt idx="1">
                  <c:v>150</c:v>
                </c:pt>
                <c:pt idx="2">
                  <c:v>200</c:v>
                </c:pt>
                <c:pt idx="3">
                  <c:v>250</c:v>
                </c:pt>
                <c:pt idx="4">
                  <c:v>300</c:v>
                </c:pt>
                <c:pt idx="5">
                  <c:v>350</c:v>
                </c:pt>
                <c:pt idx="6">
                  <c:v>400</c:v>
                </c:pt>
                <c:pt idx="7">
                  <c:v>500</c:v>
                </c:pt>
                <c:pt idx="8">
                  <c:v>600</c:v>
                </c:pt>
              </c:numCache>
            </c:numRef>
          </c:xVal>
          <c:yVal>
            <c:numRef>
              <c:f>CO!$N$41:$N$49</c:f>
              <c:numCache>
                <c:formatCode>0.000E+00</c:formatCode>
                <c:ptCount val="9"/>
                <c:pt idx="0">
                  <c:v>6.7000000000000002E-6</c:v>
                </c:pt>
                <c:pt idx="1">
                  <c:v>9.9899999999999992E-6</c:v>
                </c:pt>
                <c:pt idx="2">
                  <c:v>1.2869999999999999E-5</c:v>
                </c:pt>
                <c:pt idx="3">
                  <c:v>1.5439999999999998E-5</c:v>
                </c:pt>
                <c:pt idx="4">
                  <c:v>1.7799999999999999E-5</c:v>
                </c:pt>
                <c:pt idx="5">
                  <c:v>1.9999999999999998E-5</c:v>
                </c:pt>
                <c:pt idx="6">
                  <c:v>2.209E-5</c:v>
                </c:pt>
                <c:pt idx="7">
                  <c:v>2.5949999999999997E-5</c:v>
                </c:pt>
                <c:pt idx="8">
                  <c:v>2.9489999999999997E-5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218496"/>
        <c:axId val="94228864"/>
      </c:scatterChart>
      <c:valAx>
        <c:axId val="94218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4228864"/>
        <c:crosses val="autoZero"/>
        <c:crossBetween val="midCat"/>
      </c:valAx>
      <c:valAx>
        <c:axId val="942288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粘性係数 </a:t>
                </a:r>
                <a:r>
                  <a:rPr lang="en-US" altLang="ja-JP"/>
                  <a:t>[Pa-s]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4218496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CO!$A$41:$A$67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CO!$E$41:$E$67</c:f>
              <c:numCache>
                <c:formatCode>0.000E+00</c:formatCode>
                <c:ptCount val="27"/>
                <c:pt idx="0">
                  <c:v>1.786269899566683E-2</c:v>
                </c:pt>
                <c:pt idx="1">
                  <c:v>2.1424712259803639E-2</c:v>
                </c:pt>
                <c:pt idx="2">
                  <c:v>2.4721580143240673E-2</c:v>
                </c:pt>
                <c:pt idx="3">
                  <c:v>2.7839334290284939E-2</c:v>
                </c:pt>
                <c:pt idx="4">
                  <c:v>3.0834737898928426E-2</c:v>
                </c:pt>
                <c:pt idx="5">
                  <c:v>3.3749143112654437E-2</c:v>
                </c:pt>
                <c:pt idx="6">
                  <c:v>3.6614266260330847E-2</c:v>
                </c:pt>
                <c:pt idx="7">
                  <c:v>3.9454076757223643E-2</c:v>
                </c:pt>
                <c:pt idx="8">
                  <c:v>4.2285394410495732E-2</c:v>
                </c:pt>
                <c:pt idx="9">
                  <c:v>4.5118171469152701E-2</c:v>
                </c:pt>
                <c:pt idx="10">
                  <c:v>4.7955720741584766E-2</c:v>
                </c:pt>
                <c:pt idx="11">
                  <c:v>5.0794921135045572E-2</c:v>
                </c:pt>
                <c:pt idx="12">
                  <c:v>5.3626383461476107E-2</c:v>
                </c:pt>
                <c:pt idx="13">
                  <c:v>5.6434562290948578E-2</c:v>
                </c:pt>
                <c:pt idx="14">
                  <c:v>5.9197810391420434E-2</c:v>
                </c:pt>
                <c:pt idx="15">
                  <c:v>6.1888379907986638E-2</c:v>
                </c:pt>
                <c:pt idx="16">
                  <c:v>6.4472378070872291E-2</c:v>
                </c:pt>
                <c:pt idx="17">
                  <c:v>6.7032453728419067E-2</c:v>
                </c:pt>
                <c:pt idx="18">
                  <c:v>6.9563490504601713E-2</c:v>
                </c:pt>
                <c:pt idx="19">
                  <c:v>7.206603007440332E-2</c:v>
                </c:pt>
                <c:pt idx="20">
                  <c:v>7.4540484230971621E-2</c:v>
                </c:pt>
                <c:pt idx="21">
                  <c:v>7.6987175975921557E-2</c:v>
                </c:pt>
                <c:pt idx="22">
                  <c:v>7.9406370305545579E-2</c:v>
                </c:pt>
                <c:pt idx="23">
                  <c:v>8.1798297138922407E-2</c:v>
                </c:pt>
                <c:pt idx="24">
                  <c:v>8.4163168291952001E-2</c:v>
                </c:pt>
                <c:pt idx="25">
                  <c:v>8.6501189959776278E-2</c:v>
                </c:pt>
                <c:pt idx="26">
                  <c:v>8.8812571819996675E-2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CO!$K$41:$K$49</c:f>
              <c:numCache>
                <c:formatCode>General</c:formatCode>
                <c:ptCount val="9"/>
                <c:pt idx="0">
                  <c:v>100</c:v>
                </c:pt>
                <c:pt idx="1">
                  <c:v>150</c:v>
                </c:pt>
                <c:pt idx="2">
                  <c:v>200</c:v>
                </c:pt>
                <c:pt idx="3">
                  <c:v>250</c:v>
                </c:pt>
                <c:pt idx="4">
                  <c:v>300</c:v>
                </c:pt>
                <c:pt idx="5">
                  <c:v>350</c:v>
                </c:pt>
                <c:pt idx="6">
                  <c:v>400</c:v>
                </c:pt>
                <c:pt idx="7">
                  <c:v>500</c:v>
                </c:pt>
                <c:pt idx="8">
                  <c:v>600</c:v>
                </c:pt>
              </c:numCache>
            </c:numRef>
          </c:xVal>
          <c:yVal>
            <c:numRef>
              <c:f>CO!$O$41:$O$49</c:f>
              <c:numCache>
                <c:formatCode>0.000E+00</c:formatCode>
                <c:ptCount val="9"/>
                <c:pt idx="2">
                  <c:v>1.7920000000000002E-2</c:v>
                </c:pt>
                <c:pt idx="3">
                  <c:v>2.1430000000000001E-2</c:v>
                </c:pt>
                <c:pt idx="4">
                  <c:v>2.4870000000000003E-2</c:v>
                </c:pt>
                <c:pt idx="5">
                  <c:v>2.8260000000000004E-2</c:v>
                </c:pt>
                <c:pt idx="6">
                  <c:v>3.1579999999999997E-2</c:v>
                </c:pt>
                <c:pt idx="7">
                  <c:v>3.8030000000000001E-2</c:v>
                </c:pt>
                <c:pt idx="8">
                  <c:v>4.4240000000000002E-2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327936"/>
        <c:axId val="94329856"/>
      </c:scatterChart>
      <c:valAx>
        <c:axId val="94327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4329856"/>
        <c:crosses val="autoZero"/>
        <c:crossBetween val="midCat"/>
      </c:valAx>
      <c:valAx>
        <c:axId val="943298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熱伝導率 </a:t>
                </a:r>
                <a:r>
                  <a:rPr lang="en-US" altLang="ja-JP"/>
                  <a:t>[W/m-K]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4327936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'CO2'!$A$41:$A$67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'CO2'!$B$41:$B$67</c:f>
              <c:numCache>
                <c:formatCode>0.000E+00</c:formatCode>
                <c:ptCount val="27"/>
                <c:pt idx="0">
                  <c:v>2.6816270398769761</c:v>
                </c:pt>
                <c:pt idx="1">
                  <c:v>2.1453016319015812</c:v>
                </c:pt>
                <c:pt idx="2">
                  <c:v>1.787751359917984</c:v>
                </c:pt>
                <c:pt idx="3">
                  <c:v>1.5323583085011292</c:v>
                </c:pt>
                <c:pt idx="4">
                  <c:v>1.3408135199384881</c:v>
                </c:pt>
                <c:pt idx="5">
                  <c:v>1.1918342399453228</c:v>
                </c:pt>
                <c:pt idx="6">
                  <c:v>1.0726508159507906</c:v>
                </c:pt>
                <c:pt idx="7">
                  <c:v>0.97513710540980947</c:v>
                </c:pt>
                <c:pt idx="8">
                  <c:v>0.89387567995899198</c:v>
                </c:pt>
                <c:pt idx="9">
                  <c:v>0.82511601226983888</c:v>
                </c:pt>
                <c:pt idx="10">
                  <c:v>0.7661791542505646</c:v>
                </c:pt>
                <c:pt idx="11">
                  <c:v>0.71510054396719358</c:v>
                </c:pt>
                <c:pt idx="12">
                  <c:v>0.67040675996924404</c:v>
                </c:pt>
                <c:pt idx="13">
                  <c:v>0.6309710682063473</c:v>
                </c:pt>
                <c:pt idx="14">
                  <c:v>0.59591711997266139</c:v>
                </c:pt>
                <c:pt idx="15">
                  <c:v>0.56455306102673175</c:v>
                </c:pt>
                <c:pt idx="16">
                  <c:v>0.5363254079753953</c:v>
                </c:pt>
                <c:pt idx="17">
                  <c:v>0.51078610283370973</c:v>
                </c:pt>
                <c:pt idx="18">
                  <c:v>0.48756855270490473</c:v>
                </c:pt>
                <c:pt idx="19">
                  <c:v>0.46636991997860455</c:v>
                </c:pt>
                <c:pt idx="20">
                  <c:v>0.44693783997949599</c:v>
                </c:pt>
                <c:pt idx="21">
                  <c:v>0.42906032638031616</c:v>
                </c:pt>
                <c:pt idx="22">
                  <c:v>0.41255800613491944</c:v>
                </c:pt>
                <c:pt idx="23">
                  <c:v>0.39727807998177422</c:v>
                </c:pt>
                <c:pt idx="24">
                  <c:v>0.3830895771252823</c:v>
                </c:pt>
                <c:pt idx="25">
                  <c:v>0.36987959170716911</c:v>
                </c:pt>
                <c:pt idx="26">
                  <c:v>0.35755027198359679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'CO2'!$K$41:$K$51</c:f>
              <c:numCache>
                <c:formatCode>General</c:formatCode>
                <c:ptCount val="11"/>
                <c:pt idx="0">
                  <c:v>250</c:v>
                </c:pt>
                <c:pt idx="1">
                  <c:v>300</c:v>
                </c:pt>
                <c:pt idx="2">
                  <c:v>350</c:v>
                </c:pt>
                <c:pt idx="3">
                  <c:v>400</c:v>
                </c:pt>
                <c:pt idx="4">
                  <c:v>450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</c:numCache>
            </c:numRef>
          </c:xVal>
          <c:yVal>
            <c:numRef>
              <c:f>'CO2'!$L$41:$L$51</c:f>
              <c:numCache>
                <c:formatCode>0.000E+00</c:formatCode>
                <c:ptCount val="11"/>
                <c:pt idx="0">
                  <c:v>2.1646999999999998</c:v>
                </c:pt>
                <c:pt idx="1">
                  <c:v>1.7965</c:v>
                </c:pt>
                <c:pt idx="2">
                  <c:v>1.5368999999999999</c:v>
                </c:pt>
                <c:pt idx="3">
                  <c:v>1.3433999999999999</c:v>
                </c:pt>
                <c:pt idx="4">
                  <c:v>1.1934</c:v>
                </c:pt>
                <c:pt idx="5">
                  <c:v>1.0736000000000001</c:v>
                </c:pt>
                <c:pt idx="6">
                  <c:v>0.89429999999999998</c:v>
                </c:pt>
                <c:pt idx="7">
                  <c:v>0.76629999999999998</c:v>
                </c:pt>
                <c:pt idx="8">
                  <c:v>0.67049999999999998</c:v>
                </c:pt>
                <c:pt idx="9">
                  <c:v>0.59599999999999997</c:v>
                </c:pt>
                <c:pt idx="10">
                  <c:v>0.53649999999999998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161600"/>
        <c:axId val="99163520"/>
      </c:scatterChart>
      <c:valAx>
        <c:axId val="991616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9163520"/>
        <c:crosses val="autoZero"/>
        <c:crossBetween val="midCat"/>
      </c:valAx>
      <c:valAx>
        <c:axId val="991635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密度 </a:t>
                </a:r>
                <a:r>
                  <a:rPr lang="en-US" altLang="ja-JP"/>
                  <a:t>[kg/m3]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9161600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'CO2'!$A$41:$A$67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'CO2'!$C$41:$C$67</c:f>
              <c:numCache>
                <c:formatCode>0.000E+00</c:formatCode>
                <c:ptCount val="27"/>
                <c:pt idx="0">
                  <c:v>734.57503231911846</c:v>
                </c:pt>
                <c:pt idx="1">
                  <c:v>792.6446741522069</c:v>
                </c:pt>
                <c:pt idx="2">
                  <c:v>845.67625113323345</c:v>
                </c:pt>
                <c:pt idx="3">
                  <c:v>893.99581679220364</c:v>
                </c:pt>
                <c:pt idx="4">
                  <c:v>937.92535240472034</c:v>
                </c:pt>
                <c:pt idx="5">
                  <c:v>977.7827669919792</c:v>
                </c:pt>
                <c:pt idx="6">
                  <c:v>1013.881897320773</c:v>
                </c:pt>
                <c:pt idx="7">
                  <c:v>1046.5325079034878</c:v>
                </c:pt>
                <c:pt idx="8">
                  <c:v>1076.0402909981049</c:v>
                </c:pt>
                <c:pt idx="9">
                  <c:v>1102.7068666082009</c:v>
                </c:pt>
                <c:pt idx="10">
                  <c:v>1126.8297824829483</c:v>
                </c:pt>
                <c:pt idx="11">
                  <c:v>1148.7025141171123</c:v>
                </c:pt>
                <c:pt idx="12">
                  <c:v>1168.6144647510546</c:v>
                </c:pt>
                <c:pt idx="13">
                  <c:v>1186.850965370732</c:v>
                </c:pt>
                <c:pt idx="14">
                  <c:v>1203.6932747076958</c:v>
                </c:pt>
                <c:pt idx="15">
                  <c:v>1219.418579239092</c:v>
                </c:pt>
                <c:pt idx="16">
                  <c:v>1234.2999957041357</c:v>
                </c:pt>
                <c:pt idx="17">
                  <c:v>1245.313935326752</c:v>
                </c:pt>
                <c:pt idx="18">
                  <c:v>1255.807126630134</c:v>
                </c:pt>
                <c:pt idx="19">
                  <c:v>1265.7967117567898</c:v>
                </c:pt>
                <c:pt idx="20">
                  <c:v>1275.2995732376667</c:v>
                </c:pt>
                <c:pt idx="21">
                  <c:v>1284.3323339921521</c:v>
                </c:pt>
                <c:pt idx="22">
                  <c:v>1292.9113573280747</c:v>
                </c:pt>
                <c:pt idx="23">
                  <c:v>1301.0527469417013</c:v>
                </c:pt>
                <c:pt idx="24">
                  <c:v>1308.7723469177408</c:v>
                </c:pt>
                <c:pt idx="25">
                  <c:v>1316.0857417293398</c:v>
                </c:pt>
                <c:pt idx="26">
                  <c:v>1323.0082562380858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'CO2'!$K$41:$K$51</c:f>
              <c:numCache>
                <c:formatCode>General</c:formatCode>
                <c:ptCount val="11"/>
                <c:pt idx="0">
                  <c:v>250</c:v>
                </c:pt>
                <c:pt idx="1">
                  <c:v>300</c:v>
                </c:pt>
                <c:pt idx="2">
                  <c:v>350</c:v>
                </c:pt>
                <c:pt idx="3">
                  <c:v>400</c:v>
                </c:pt>
                <c:pt idx="4">
                  <c:v>450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</c:numCache>
            </c:numRef>
          </c:xVal>
          <c:yVal>
            <c:numRef>
              <c:f>'CO2'!$M$41:$M$51</c:f>
              <c:numCache>
                <c:formatCode>0.000E+00</c:formatCode>
                <c:ptCount val="11"/>
                <c:pt idx="0">
                  <c:v>805.1</c:v>
                </c:pt>
                <c:pt idx="1">
                  <c:v>851.8</c:v>
                </c:pt>
                <c:pt idx="2">
                  <c:v>898.7</c:v>
                </c:pt>
                <c:pt idx="3">
                  <c:v>941.69999999999993</c:v>
                </c:pt>
                <c:pt idx="4">
                  <c:v>980.3</c:v>
                </c:pt>
                <c:pt idx="5">
                  <c:v>1015.2</c:v>
                </c:pt>
                <c:pt idx="6">
                  <c:v>1076.1000000000001</c:v>
                </c:pt>
                <c:pt idx="7">
                  <c:v>1126.8</c:v>
                </c:pt>
                <c:pt idx="8">
                  <c:v>1169.2</c:v>
                </c:pt>
                <c:pt idx="9">
                  <c:v>1204.5</c:v>
                </c:pt>
                <c:pt idx="10">
                  <c:v>1234.2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205504"/>
        <c:axId val="99207424"/>
      </c:scatterChart>
      <c:valAx>
        <c:axId val="992055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9207424"/>
        <c:crosses val="autoZero"/>
        <c:crossBetween val="midCat"/>
      </c:valAx>
      <c:valAx>
        <c:axId val="992074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比熱 </a:t>
                </a:r>
                <a:r>
                  <a:rPr lang="en-US" altLang="ja-JP"/>
                  <a:t>[J/kg-K]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9205504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'CO2'!$A$41:$A$67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'CO2'!$D$41:$D$67</c:f>
              <c:numCache>
                <c:formatCode>0.000E+00</c:formatCode>
                <c:ptCount val="27"/>
                <c:pt idx="0">
                  <c:v>1.0002654986181428E-5</c:v>
                </c:pt>
                <c:pt idx="1">
                  <c:v>1.2570572116561376E-5</c:v>
                </c:pt>
                <c:pt idx="2">
                  <c:v>1.5070832794374848E-5</c:v>
                </c:pt>
                <c:pt idx="3">
                  <c:v>1.7465595454036918E-5</c:v>
                </c:pt>
                <c:pt idx="4">
                  <c:v>1.9744120588418329E-5</c:v>
                </c:pt>
                <c:pt idx="5">
                  <c:v>2.1910788945027122E-5</c:v>
                </c:pt>
                <c:pt idx="6">
                  <c:v>2.3976282997919731E-5</c:v>
                </c:pt>
                <c:pt idx="7">
                  <c:v>2.595256098181448E-5</c:v>
                </c:pt>
                <c:pt idx="8">
                  <c:v>2.7850561795129324E-5</c:v>
                </c:pt>
                <c:pt idx="9">
                  <c:v>2.9679469263204919E-5</c:v>
                </c:pt>
                <c:pt idx="10">
                  <c:v>3.1446719782537077E-5</c:v>
                </c:pt>
                <c:pt idx="11">
                  <c:v>3.3158289744881079E-5</c:v>
                </c:pt>
                <c:pt idx="12">
                  <c:v>3.4819035687252415E-5</c:v>
                </c:pt>
                <c:pt idx="13">
                  <c:v>3.643299353448158E-5</c:v>
                </c:pt>
                <c:pt idx="14">
                  <c:v>3.8003609921242298E-5</c:v>
                </c:pt>
                <c:pt idx="15">
                  <c:v>3.9533907802995545E-5</c:v>
                </c:pt>
                <c:pt idx="16">
                  <c:v>4.1026598834268783E-5</c:v>
                </c:pt>
                <c:pt idx="17">
                  <c:v>4.2484156564919431E-5</c:v>
                </c:pt>
                <c:pt idx="18">
                  <c:v>4.3908862641591677E-5</c:v>
                </c:pt>
                <c:pt idx="19">
                  <c:v>4.5302835400962126E-5</c:v>
                </c:pt>
                <c:pt idx="20">
                  <c:v>4.6668047570659259E-5</c:v>
                </c:pt>
                <c:pt idx="21">
                  <c:v>4.8006337621490126E-5</c:v>
                </c:pt>
                <c:pt idx="22">
                  <c:v>4.9319417693942348E-5</c:v>
                </c:pt>
                <c:pt idx="23">
                  <c:v>5.0608879881689455E-5</c:v>
                </c:pt>
                <c:pt idx="24">
                  <c:v>5.1876201889564653E-5</c:v>
                </c:pt>
                <c:pt idx="25">
                  <c:v>5.3122752592045118E-5</c:v>
                </c:pt>
                <c:pt idx="26">
                  <c:v>5.4349797717464009E-5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'CO2'!$K$41:$K$51</c:f>
              <c:numCache>
                <c:formatCode>General</c:formatCode>
                <c:ptCount val="11"/>
                <c:pt idx="0">
                  <c:v>250</c:v>
                </c:pt>
                <c:pt idx="1">
                  <c:v>300</c:v>
                </c:pt>
                <c:pt idx="2">
                  <c:v>350</c:v>
                </c:pt>
                <c:pt idx="3">
                  <c:v>400</c:v>
                </c:pt>
                <c:pt idx="4">
                  <c:v>450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</c:numCache>
            </c:numRef>
          </c:xVal>
          <c:yVal>
            <c:numRef>
              <c:f>'CO2'!$N$41:$N$51</c:f>
              <c:numCache>
                <c:formatCode>0.000E+00</c:formatCode>
                <c:ptCount val="11"/>
                <c:pt idx="0">
                  <c:v>1.2539999999999999E-5</c:v>
                </c:pt>
                <c:pt idx="1">
                  <c:v>1.491E-5</c:v>
                </c:pt>
                <c:pt idx="2">
                  <c:v>1.787E-5</c:v>
                </c:pt>
                <c:pt idx="3">
                  <c:v>1.9389999999999999E-5</c:v>
                </c:pt>
                <c:pt idx="4">
                  <c:v>2.1399999999999998E-5</c:v>
                </c:pt>
                <c:pt idx="5">
                  <c:v>2.3399999999999996E-5</c:v>
                </c:pt>
                <c:pt idx="6">
                  <c:v>2.7100000000000001E-5</c:v>
                </c:pt>
                <c:pt idx="7">
                  <c:v>3.0499999999999999E-5</c:v>
                </c:pt>
                <c:pt idx="8">
                  <c:v>3.3699999999999999E-5</c:v>
                </c:pt>
                <c:pt idx="9">
                  <c:v>3.5200000000000002E-5</c:v>
                </c:pt>
                <c:pt idx="10">
                  <c:v>3.9399999999999995E-5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093504"/>
        <c:axId val="99107968"/>
      </c:scatterChart>
      <c:valAx>
        <c:axId val="990935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9107968"/>
        <c:crosses val="autoZero"/>
        <c:crossBetween val="midCat"/>
      </c:valAx>
      <c:valAx>
        <c:axId val="991079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粘性係数 </a:t>
                </a:r>
                <a:r>
                  <a:rPr lang="en-US" altLang="ja-JP"/>
                  <a:t>[Pa-s]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9093504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'CO2'!$A$41:$A$67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'CO2'!$E$41:$E$67</c:f>
              <c:numCache>
                <c:formatCode>0.000E+00</c:formatCode>
                <c:ptCount val="27"/>
                <c:pt idx="0">
                  <c:v>1.0549350691185231E-2</c:v>
                </c:pt>
                <c:pt idx="1">
                  <c:v>1.4221176064510142E-2</c:v>
                </c:pt>
                <c:pt idx="2">
                  <c:v>1.810472207727901E-2</c:v>
                </c:pt>
                <c:pt idx="3">
                  <c:v>2.2095558801247427E-2</c:v>
                </c:pt>
                <c:pt idx="4">
                  <c:v>2.6123001355796462E-2</c:v>
                </c:pt>
                <c:pt idx="5">
                  <c:v>3.0142437236326008E-2</c:v>
                </c:pt>
                <c:pt idx="6">
                  <c:v>3.4126405554412424E-2</c:v>
                </c:pt>
                <c:pt idx="7">
                  <c:v>3.8057845690206031E-2</c:v>
                </c:pt>
                <c:pt idx="8">
                  <c:v>4.1925934971341054E-2</c:v>
                </c:pt>
                <c:pt idx="9">
                  <c:v>4.5723866274369196E-2</c:v>
                </c:pt>
                <c:pt idx="10">
                  <c:v>4.9447807407824208E-2</c:v>
                </c:pt>
                <c:pt idx="11">
                  <c:v>5.3096479972294552E-2</c:v>
                </c:pt>
                <c:pt idx="12">
                  <c:v>5.6671013683487662E-2</c:v>
                </c:pt>
                <c:pt idx="13">
                  <c:v>6.0174892280578214E-2</c:v>
                </c:pt>
                <c:pt idx="14">
                  <c:v>6.3613905920380742E-2</c:v>
                </c:pt>
                <c:pt idx="15">
                  <c:v>6.699607920177629E-2</c:v>
                </c:pt>
                <c:pt idx="16">
                  <c:v>7.0331570633454937E-2</c:v>
                </c:pt>
                <c:pt idx="17">
                  <c:v>7.3447901881782893E-2</c:v>
                </c:pt>
                <c:pt idx="18">
                  <c:v>7.6519159280972596E-2</c:v>
                </c:pt>
                <c:pt idx="19">
                  <c:v>7.9545784335042127E-2</c:v>
                </c:pt>
                <c:pt idx="20">
                  <c:v>8.2528309844372608E-2</c:v>
                </c:pt>
                <c:pt idx="21">
                  <c:v>8.546734858500743E-2</c:v>
                </c:pt>
                <c:pt idx="22">
                  <c:v>8.8363579013680277E-2</c:v>
                </c:pt>
                <c:pt idx="23">
                  <c:v>9.1217730682610312E-2</c:v>
                </c:pt>
                <c:pt idx="24">
                  <c:v>9.4030570876511288E-2</c:v>
                </c:pt>
                <c:pt idx="25">
                  <c:v>9.680289320436096E-2</c:v>
                </c:pt>
                <c:pt idx="26">
                  <c:v>9.9535508385193733E-2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'CO2'!$K$41:$K$51</c:f>
              <c:numCache>
                <c:formatCode>General</c:formatCode>
                <c:ptCount val="11"/>
                <c:pt idx="0">
                  <c:v>250</c:v>
                </c:pt>
                <c:pt idx="1">
                  <c:v>300</c:v>
                </c:pt>
                <c:pt idx="2">
                  <c:v>350</c:v>
                </c:pt>
                <c:pt idx="3">
                  <c:v>400</c:v>
                </c:pt>
                <c:pt idx="4">
                  <c:v>450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</c:numCache>
            </c:numRef>
          </c:xVal>
          <c:yVal>
            <c:numRef>
              <c:f>'CO2'!$O$41:$O$51</c:f>
              <c:numCache>
                <c:formatCode>0.000E+00</c:formatCode>
                <c:ptCount val="11"/>
                <c:pt idx="0">
                  <c:v>1.29E-2</c:v>
                </c:pt>
                <c:pt idx="1">
                  <c:v>1.6550000000000002E-2</c:v>
                </c:pt>
                <c:pt idx="2">
                  <c:v>2.0500000000000001E-2</c:v>
                </c:pt>
                <c:pt idx="3">
                  <c:v>2.4300000000000002E-2</c:v>
                </c:pt>
                <c:pt idx="4">
                  <c:v>2.8300000000000002E-2</c:v>
                </c:pt>
                <c:pt idx="5">
                  <c:v>3.2500000000000001E-2</c:v>
                </c:pt>
                <c:pt idx="6">
                  <c:v>4.0700000000000007E-2</c:v>
                </c:pt>
                <c:pt idx="7">
                  <c:v>4.8100000000000004E-2</c:v>
                </c:pt>
                <c:pt idx="8">
                  <c:v>5.5100000000000003E-2</c:v>
                </c:pt>
                <c:pt idx="9">
                  <c:v>6.1800000000000001E-2</c:v>
                </c:pt>
                <c:pt idx="10">
                  <c:v>6.8099999999999994E-2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137408"/>
        <c:axId val="99151872"/>
      </c:scatterChart>
      <c:valAx>
        <c:axId val="991374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9151872"/>
        <c:crosses val="autoZero"/>
        <c:crossBetween val="midCat"/>
      </c:valAx>
      <c:valAx>
        <c:axId val="991518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熱伝導率 </a:t>
                </a:r>
                <a:r>
                  <a:rPr lang="en-US" altLang="ja-JP"/>
                  <a:t>[W/m-K]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9137408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H2O!$A$41:$A$63</c:f>
              <c:numCache>
                <c:formatCode>General</c:formatCode>
                <c:ptCount val="23"/>
                <c:pt idx="0">
                  <c:v>400</c:v>
                </c:pt>
                <c:pt idx="1">
                  <c:v>450</c:v>
                </c:pt>
                <c:pt idx="2">
                  <c:v>500</c:v>
                </c:pt>
                <c:pt idx="3">
                  <c:v>550</c:v>
                </c:pt>
                <c:pt idx="4">
                  <c:v>600</c:v>
                </c:pt>
                <c:pt idx="5">
                  <c:v>650</c:v>
                </c:pt>
                <c:pt idx="6">
                  <c:v>700</c:v>
                </c:pt>
                <c:pt idx="7">
                  <c:v>750</c:v>
                </c:pt>
                <c:pt idx="8">
                  <c:v>800</c:v>
                </c:pt>
                <c:pt idx="9">
                  <c:v>850</c:v>
                </c:pt>
                <c:pt idx="10">
                  <c:v>900</c:v>
                </c:pt>
                <c:pt idx="11">
                  <c:v>950</c:v>
                </c:pt>
                <c:pt idx="12">
                  <c:v>1000</c:v>
                </c:pt>
                <c:pt idx="13">
                  <c:v>1050</c:v>
                </c:pt>
                <c:pt idx="14">
                  <c:v>1100</c:v>
                </c:pt>
                <c:pt idx="15">
                  <c:v>1150</c:v>
                </c:pt>
                <c:pt idx="16">
                  <c:v>1200</c:v>
                </c:pt>
                <c:pt idx="17">
                  <c:v>1250</c:v>
                </c:pt>
                <c:pt idx="18">
                  <c:v>1300</c:v>
                </c:pt>
                <c:pt idx="19">
                  <c:v>1350</c:v>
                </c:pt>
                <c:pt idx="20">
                  <c:v>1400</c:v>
                </c:pt>
                <c:pt idx="21">
                  <c:v>1450</c:v>
                </c:pt>
                <c:pt idx="22">
                  <c:v>1500</c:v>
                </c:pt>
              </c:numCache>
            </c:numRef>
          </c:xVal>
          <c:yVal>
            <c:numRef>
              <c:f>H2O!$B$41:$B$63</c:f>
              <c:numCache>
                <c:formatCode>0.000E+00</c:formatCode>
                <c:ptCount val="23"/>
                <c:pt idx="0">
                  <c:v>0.54886174552034084</c:v>
                </c:pt>
                <c:pt idx="1">
                  <c:v>0.48787710712919191</c:v>
                </c:pt>
                <c:pt idx="2">
                  <c:v>0.43908939641627276</c:v>
                </c:pt>
                <c:pt idx="3">
                  <c:v>0.39917217856024795</c:v>
                </c:pt>
                <c:pt idx="4">
                  <c:v>0.36590783034689389</c:v>
                </c:pt>
                <c:pt idx="5">
                  <c:v>0.33776107416636364</c:v>
                </c:pt>
                <c:pt idx="6">
                  <c:v>0.31363528315448053</c:v>
                </c:pt>
                <c:pt idx="7">
                  <c:v>0.29272626427751514</c:v>
                </c:pt>
                <c:pt idx="8">
                  <c:v>0.27443087276017042</c:v>
                </c:pt>
                <c:pt idx="9">
                  <c:v>0.25828788024486632</c:v>
                </c:pt>
                <c:pt idx="10">
                  <c:v>0.24393855356459596</c:v>
                </c:pt>
                <c:pt idx="11">
                  <c:v>0.23109968232435404</c:v>
                </c:pt>
                <c:pt idx="12">
                  <c:v>0.21954469820813638</c:v>
                </c:pt>
                <c:pt idx="13">
                  <c:v>0.20909018876965366</c:v>
                </c:pt>
                <c:pt idx="14">
                  <c:v>0.19958608928012397</c:v>
                </c:pt>
                <c:pt idx="15">
                  <c:v>0.19090843322446641</c:v>
                </c:pt>
                <c:pt idx="16">
                  <c:v>0.18295391517344695</c:v>
                </c:pt>
                <c:pt idx="17">
                  <c:v>0.17563575856650909</c:v>
                </c:pt>
                <c:pt idx="18">
                  <c:v>0.16888053708318182</c:v>
                </c:pt>
                <c:pt idx="19">
                  <c:v>0.16262570237639729</c:v>
                </c:pt>
                <c:pt idx="20">
                  <c:v>0.15681764157724026</c:v>
                </c:pt>
                <c:pt idx="21">
                  <c:v>0.15141013669526646</c:v>
                </c:pt>
                <c:pt idx="22">
                  <c:v>0.14636313213875757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H2O!$K$41:$K$54</c:f>
              <c:numCache>
                <c:formatCode>General</c:formatCode>
                <c:ptCount val="14"/>
                <c:pt idx="0">
                  <c:v>400</c:v>
                </c:pt>
                <c:pt idx="1">
                  <c:v>450</c:v>
                </c:pt>
                <c:pt idx="2">
                  <c:v>500</c:v>
                </c:pt>
                <c:pt idx="3">
                  <c:v>550</c:v>
                </c:pt>
                <c:pt idx="4">
                  <c:v>600</c:v>
                </c:pt>
                <c:pt idx="5">
                  <c:v>650</c:v>
                </c:pt>
                <c:pt idx="6">
                  <c:v>700</c:v>
                </c:pt>
                <c:pt idx="7">
                  <c:v>750</c:v>
                </c:pt>
                <c:pt idx="8">
                  <c:v>800</c:v>
                </c:pt>
                <c:pt idx="9">
                  <c:v>850</c:v>
                </c:pt>
                <c:pt idx="10">
                  <c:v>900</c:v>
                </c:pt>
                <c:pt idx="11">
                  <c:v>950</c:v>
                </c:pt>
                <c:pt idx="12">
                  <c:v>1000</c:v>
                </c:pt>
                <c:pt idx="13">
                  <c:v>1050</c:v>
                </c:pt>
              </c:numCache>
            </c:numRef>
          </c:xVal>
          <c:yVal>
            <c:numRef>
              <c:f>H2O!$L$41:$L$54</c:f>
              <c:numCache>
                <c:formatCode>0.000E+00</c:formatCode>
                <c:ptCount val="14"/>
                <c:pt idx="0">
                  <c:v>0.55500000000000005</c:v>
                </c:pt>
                <c:pt idx="1">
                  <c:v>0.49109999999999998</c:v>
                </c:pt>
                <c:pt idx="2">
                  <c:v>0.441</c:v>
                </c:pt>
                <c:pt idx="3">
                  <c:v>0.40029999999999999</c:v>
                </c:pt>
                <c:pt idx="4">
                  <c:v>0.36670000000000003</c:v>
                </c:pt>
                <c:pt idx="5">
                  <c:v>0.33829999999999999</c:v>
                </c:pt>
                <c:pt idx="6">
                  <c:v>0.314</c:v>
                </c:pt>
                <c:pt idx="7">
                  <c:v>0.29299999999999998</c:v>
                </c:pt>
                <c:pt idx="8">
                  <c:v>0.2747</c:v>
                </c:pt>
                <c:pt idx="9">
                  <c:v>0.25850000000000001</c:v>
                </c:pt>
                <c:pt idx="10">
                  <c:v>0.24410000000000001</c:v>
                </c:pt>
                <c:pt idx="11">
                  <c:v>0.23119999999999999</c:v>
                </c:pt>
                <c:pt idx="12">
                  <c:v>0.21970000000000001</c:v>
                </c:pt>
                <c:pt idx="13">
                  <c:v>0.2092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351552"/>
        <c:axId val="93922432"/>
      </c:scatterChart>
      <c:valAx>
        <c:axId val="99351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3922432"/>
        <c:crosses val="autoZero"/>
        <c:crossBetween val="midCat"/>
      </c:valAx>
      <c:valAx>
        <c:axId val="939224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密度 </a:t>
                </a:r>
                <a:r>
                  <a:rPr lang="en-US" altLang="ja-JP"/>
                  <a:t>[kg/m3]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9351552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H2O!$A$41:$A$63</c:f>
              <c:numCache>
                <c:formatCode>General</c:formatCode>
                <c:ptCount val="23"/>
                <c:pt idx="0">
                  <c:v>400</c:v>
                </c:pt>
                <c:pt idx="1">
                  <c:v>450</c:v>
                </c:pt>
                <c:pt idx="2">
                  <c:v>500</c:v>
                </c:pt>
                <c:pt idx="3">
                  <c:v>550</c:v>
                </c:pt>
                <c:pt idx="4">
                  <c:v>600</c:v>
                </c:pt>
                <c:pt idx="5">
                  <c:v>650</c:v>
                </c:pt>
                <c:pt idx="6">
                  <c:v>700</c:v>
                </c:pt>
                <c:pt idx="7">
                  <c:v>750</c:v>
                </c:pt>
                <c:pt idx="8">
                  <c:v>800</c:v>
                </c:pt>
                <c:pt idx="9">
                  <c:v>850</c:v>
                </c:pt>
                <c:pt idx="10">
                  <c:v>900</c:v>
                </c:pt>
                <c:pt idx="11">
                  <c:v>950</c:v>
                </c:pt>
                <c:pt idx="12">
                  <c:v>1000</c:v>
                </c:pt>
                <c:pt idx="13">
                  <c:v>1050</c:v>
                </c:pt>
                <c:pt idx="14">
                  <c:v>1100</c:v>
                </c:pt>
                <c:pt idx="15">
                  <c:v>1150</c:v>
                </c:pt>
                <c:pt idx="16">
                  <c:v>1200</c:v>
                </c:pt>
                <c:pt idx="17">
                  <c:v>1250</c:v>
                </c:pt>
                <c:pt idx="18">
                  <c:v>1300</c:v>
                </c:pt>
                <c:pt idx="19">
                  <c:v>1350</c:v>
                </c:pt>
                <c:pt idx="20">
                  <c:v>1400</c:v>
                </c:pt>
                <c:pt idx="21">
                  <c:v>1450</c:v>
                </c:pt>
                <c:pt idx="22">
                  <c:v>1500</c:v>
                </c:pt>
              </c:numCache>
            </c:numRef>
          </c:xVal>
          <c:yVal>
            <c:numRef>
              <c:f>H2O!$C$41:$C$63</c:f>
              <c:numCache>
                <c:formatCode>0.000E+00</c:formatCode>
                <c:ptCount val="23"/>
                <c:pt idx="0">
                  <c:v>1902.1461457409671</c:v>
                </c:pt>
                <c:pt idx="1">
                  <c:v>1926.9448189279087</c:v>
                </c:pt>
                <c:pt idx="2">
                  <c:v>1954.6719157782384</c:v>
                </c:pt>
                <c:pt idx="3">
                  <c:v>1984.5931946404298</c:v>
                </c:pt>
                <c:pt idx="4">
                  <c:v>2016.0970852525684</c:v>
                </c:pt>
                <c:pt idx="5">
                  <c:v>2048.694688742351</c:v>
                </c:pt>
                <c:pt idx="6">
                  <c:v>2082.0197776270888</c:v>
                </c:pt>
                <c:pt idx="7">
                  <c:v>2115.8287958137071</c:v>
                </c:pt>
                <c:pt idx="8">
                  <c:v>2150.0008585987393</c:v>
                </c:pt>
                <c:pt idx="9">
                  <c:v>2184.5377526683365</c:v>
                </c:pt>
                <c:pt idx="10">
                  <c:v>2219.5639360982586</c:v>
                </c:pt>
                <c:pt idx="11">
                  <c:v>2255.3265383538806</c:v>
                </c:pt>
                <c:pt idx="12">
                  <c:v>2292.2092102868442</c:v>
                </c:pt>
                <c:pt idx="13">
                  <c:v>2330.6600480604511</c:v>
                </c:pt>
                <c:pt idx="14">
                  <c:v>2367.9465690776037</c:v>
                </c:pt>
                <c:pt idx="15">
                  <c:v>2404.0951067959936</c:v>
                </c:pt>
                <c:pt idx="16">
                  <c:v>2439.1316991361837</c:v>
                </c:pt>
                <c:pt idx="17">
                  <c:v>2473.0820884816098</c:v>
                </c:pt>
                <c:pt idx="18">
                  <c:v>2505.9717216785812</c:v>
                </c:pt>
                <c:pt idx="19">
                  <c:v>2537.8257500362774</c:v>
                </c:pt>
                <c:pt idx="20">
                  <c:v>2568.6690293267507</c:v>
                </c:pt>
                <c:pt idx="21">
                  <c:v>2598.5261197849268</c:v>
                </c:pt>
                <c:pt idx="22">
                  <c:v>2627.421286108603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H2O!$K$41:$K$54</c:f>
              <c:numCache>
                <c:formatCode>General</c:formatCode>
                <c:ptCount val="14"/>
                <c:pt idx="0">
                  <c:v>400</c:v>
                </c:pt>
                <c:pt idx="1">
                  <c:v>450</c:v>
                </c:pt>
                <c:pt idx="2">
                  <c:v>500</c:v>
                </c:pt>
                <c:pt idx="3">
                  <c:v>550</c:v>
                </c:pt>
                <c:pt idx="4">
                  <c:v>600</c:v>
                </c:pt>
                <c:pt idx="5">
                  <c:v>650</c:v>
                </c:pt>
                <c:pt idx="6">
                  <c:v>700</c:v>
                </c:pt>
                <c:pt idx="7">
                  <c:v>750</c:v>
                </c:pt>
                <c:pt idx="8">
                  <c:v>800</c:v>
                </c:pt>
                <c:pt idx="9">
                  <c:v>850</c:v>
                </c:pt>
                <c:pt idx="10">
                  <c:v>900</c:v>
                </c:pt>
                <c:pt idx="11">
                  <c:v>950</c:v>
                </c:pt>
                <c:pt idx="12">
                  <c:v>1000</c:v>
                </c:pt>
                <c:pt idx="13">
                  <c:v>1050</c:v>
                </c:pt>
              </c:numCache>
            </c:numRef>
          </c:xVal>
          <c:yVal>
            <c:numRef>
              <c:f>H2O!$M$41:$M$54</c:f>
              <c:numCache>
                <c:formatCode>0.000E+00</c:formatCode>
                <c:ptCount val="14"/>
                <c:pt idx="0">
                  <c:v>2000</c:v>
                </c:pt>
                <c:pt idx="1">
                  <c:v>1980</c:v>
                </c:pt>
                <c:pt idx="2">
                  <c:v>1983</c:v>
                </c:pt>
                <c:pt idx="3">
                  <c:v>2000</c:v>
                </c:pt>
                <c:pt idx="4">
                  <c:v>2024</c:v>
                </c:pt>
                <c:pt idx="5">
                  <c:v>2053</c:v>
                </c:pt>
                <c:pt idx="6">
                  <c:v>2084</c:v>
                </c:pt>
                <c:pt idx="7">
                  <c:v>2117</c:v>
                </c:pt>
                <c:pt idx="8">
                  <c:v>2151</c:v>
                </c:pt>
                <c:pt idx="9">
                  <c:v>2185</c:v>
                </c:pt>
                <c:pt idx="10">
                  <c:v>2219</c:v>
                </c:pt>
                <c:pt idx="11">
                  <c:v>2252</c:v>
                </c:pt>
                <c:pt idx="12">
                  <c:v>2285</c:v>
                </c:pt>
                <c:pt idx="13">
                  <c:v>2317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374336"/>
        <c:axId val="93962240"/>
      </c:scatterChart>
      <c:valAx>
        <c:axId val="933743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3962240"/>
        <c:crosses val="autoZero"/>
        <c:crossBetween val="midCat"/>
      </c:valAx>
      <c:valAx>
        <c:axId val="9396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比熱 </a:t>
                </a:r>
                <a:r>
                  <a:rPr lang="en-US" altLang="ja-JP"/>
                  <a:t>[J/kg-K]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3374336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H2O!$A$41:$A$63</c:f>
              <c:numCache>
                <c:formatCode>General</c:formatCode>
                <c:ptCount val="23"/>
                <c:pt idx="0">
                  <c:v>400</c:v>
                </c:pt>
                <c:pt idx="1">
                  <c:v>450</c:v>
                </c:pt>
                <c:pt idx="2">
                  <c:v>500</c:v>
                </c:pt>
                <c:pt idx="3">
                  <c:v>550</c:v>
                </c:pt>
                <c:pt idx="4">
                  <c:v>600</c:v>
                </c:pt>
                <c:pt idx="5">
                  <c:v>650</c:v>
                </c:pt>
                <c:pt idx="6">
                  <c:v>700</c:v>
                </c:pt>
                <c:pt idx="7">
                  <c:v>750</c:v>
                </c:pt>
                <c:pt idx="8">
                  <c:v>800</c:v>
                </c:pt>
                <c:pt idx="9">
                  <c:v>850</c:v>
                </c:pt>
                <c:pt idx="10">
                  <c:v>900</c:v>
                </c:pt>
                <c:pt idx="11">
                  <c:v>950</c:v>
                </c:pt>
                <c:pt idx="12">
                  <c:v>1000</c:v>
                </c:pt>
                <c:pt idx="13">
                  <c:v>1050</c:v>
                </c:pt>
                <c:pt idx="14">
                  <c:v>1100</c:v>
                </c:pt>
                <c:pt idx="15">
                  <c:v>1150</c:v>
                </c:pt>
                <c:pt idx="16">
                  <c:v>1200</c:v>
                </c:pt>
                <c:pt idx="17">
                  <c:v>1250</c:v>
                </c:pt>
                <c:pt idx="18">
                  <c:v>1300</c:v>
                </c:pt>
                <c:pt idx="19">
                  <c:v>1350</c:v>
                </c:pt>
                <c:pt idx="20">
                  <c:v>1400</c:v>
                </c:pt>
                <c:pt idx="21">
                  <c:v>1450</c:v>
                </c:pt>
                <c:pt idx="22">
                  <c:v>1500</c:v>
                </c:pt>
              </c:numCache>
            </c:numRef>
          </c:xVal>
          <c:yVal>
            <c:numRef>
              <c:f>H2O!$D$41:$D$63</c:f>
              <c:numCache>
                <c:formatCode>0.000E+00</c:formatCode>
                <c:ptCount val="23"/>
                <c:pt idx="0">
                  <c:v>1.4150279716391688E-5</c:v>
                </c:pt>
                <c:pt idx="1">
                  <c:v>1.5907354819849065E-5</c:v>
                </c:pt>
                <c:pt idx="2">
                  <c:v>1.7695563940693154E-5</c:v>
                </c:pt>
                <c:pt idx="3">
                  <c:v>1.9507571313181416E-5</c:v>
                </c:pt>
                <c:pt idx="4">
                  <c:v>2.1335947058336391E-5</c:v>
                </c:pt>
                <c:pt idx="5">
                  <c:v>2.3173531629887038E-5</c:v>
                </c:pt>
                <c:pt idx="6">
                  <c:v>2.5013684747281032E-5</c:v>
                </c:pt>
                <c:pt idx="7">
                  <c:v>2.6850444102606092E-5</c:v>
                </c:pt>
                <c:pt idx="8">
                  <c:v>2.8678612381442229E-5</c:v>
                </c:pt>
                <c:pt idx="9">
                  <c:v>3.0493788058115777E-5</c:v>
                </c:pt>
                <c:pt idx="10">
                  <c:v>3.2292353563109923E-5</c:v>
                </c:pt>
                <c:pt idx="11">
                  <c:v>3.4071432800423734E-5</c:v>
                </c:pt>
                <c:pt idx="12">
                  <c:v>3.5828828306750991E-5</c:v>
                </c:pt>
                <c:pt idx="13">
                  <c:v>3.7562946573356214E-5</c:v>
                </c:pt>
                <c:pt idx="14">
                  <c:v>3.9272718281929248E-5</c:v>
                </c:pt>
                <c:pt idx="15">
                  <c:v>4.095751854034715E-5</c:v>
                </c:pt>
                <c:pt idx="16">
                  <c:v>4.2617090723626476E-5</c:v>
                </c:pt>
                <c:pt idx="17">
                  <c:v>4.4251476275846975E-5</c:v>
                </c:pt>
                <c:pt idx="18">
                  <c:v>4.5860951824879857E-5</c:v>
                </c:pt>
                <c:pt idx="19">
                  <c:v>4.7445974193416235E-5</c:v>
                </c:pt>
                <c:pt idx="20">
                  <c:v>4.9007133331599918E-5</c:v>
                </c:pt>
                <c:pt idx="21">
                  <c:v>5.0545112815316555E-5</c:v>
                </c:pt>
                <c:pt idx="22">
                  <c:v>5.2060657314749071E-5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H2O!$K$41:$K$54</c:f>
              <c:numCache>
                <c:formatCode>General</c:formatCode>
                <c:ptCount val="14"/>
                <c:pt idx="0">
                  <c:v>400</c:v>
                </c:pt>
                <c:pt idx="1">
                  <c:v>450</c:v>
                </c:pt>
                <c:pt idx="2">
                  <c:v>500</c:v>
                </c:pt>
                <c:pt idx="3">
                  <c:v>550</c:v>
                </c:pt>
                <c:pt idx="4">
                  <c:v>600</c:v>
                </c:pt>
                <c:pt idx="5">
                  <c:v>650</c:v>
                </c:pt>
                <c:pt idx="6">
                  <c:v>700</c:v>
                </c:pt>
                <c:pt idx="7">
                  <c:v>750</c:v>
                </c:pt>
                <c:pt idx="8">
                  <c:v>800</c:v>
                </c:pt>
                <c:pt idx="9">
                  <c:v>850</c:v>
                </c:pt>
                <c:pt idx="10">
                  <c:v>900</c:v>
                </c:pt>
                <c:pt idx="11">
                  <c:v>950</c:v>
                </c:pt>
                <c:pt idx="12">
                  <c:v>1000</c:v>
                </c:pt>
                <c:pt idx="13">
                  <c:v>1050</c:v>
                </c:pt>
              </c:numCache>
            </c:numRef>
          </c:xVal>
          <c:yVal>
            <c:numRef>
              <c:f>H2O!$N$41:$N$54</c:f>
              <c:numCache>
                <c:formatCode>0.000E+00</c:formatCode>
                <c:ptCount val="14"/>
                <c:pt idx="0">
                  <c:v>1.3289999999999998E-5</c:v>
                </c:pt>
                <c:pt idx="1">
                  <c:v>1.5269999999999998E-5</c:v>
                </c:pt>
                <c:pt idx="2">
                  <c:v>1.7269999999999999E-5</c:v>
                </c:pt>
                <c:pt idx="3">
                  <c:v>1.9329999999999996E-5</c:v>
                </c:pt>
                <c:pt idx="4">
                  <c:v>2.141E-5</c:v>
                </c:pt>
                <c:pt idx="5">
                  <c:v>2.3489999999999997E-5</c:v>
                </c:pt>
                <c:pt idx="6">
                  <c:v>2.5559999999999999E-5</c:v>
                </c:pt>
                <c:pt idx="7">
                  <c:v>2.762E-5</c:v>
                </c:pt>
                <c:pt idx="8">
                  <c:v>2.9669999999999999E-5</c:v>
                </c:pt>
                <c:pt idx="9">
                  <c:v>3.1690000000000003E-5</c:v>
                </c:pt>
                <c:pt idx="10">
                  <c:v>3.3679999999999996E-5</c:v>
                </c:pt>
                <c:pt idx="11">
                  <c:v>3.5649999999999999E-5</c:v>
                </c:pt>
                <c:pt idx="12">
                  <c:v>3.7590000000000004E-5</c:v>
                </c:pt>
                <c:pt idx="13">
                  <c:v>3.9499999999999998E-5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312384"/>
        <c:axId val="99314304"/>
      </c:scatterChart>
      <c:valAx>
        <c:axId val="99312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9314304"/>
        <c:crosses val="autoZero"/>
        <c:crossBetween val="midCat"/>
      </c:valAx>
      <c:valAx>
        <c:axId val="993143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粘性係数 </a:t>
                </a:r>
                <a:r>
                  <a:rPr lang="en-US" altLang="ja-JP"/>
                  <a:t>[Pa-s]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9312384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H2O!$A$41:$A$63</c:f>
              <c:numCache>
                <c:formatCode>General</c:formatCode>
                <c:ptCount val="23"/>
                <c:pt idx="0">
                  <c:v>400</c:v>
                </c:pt>
                <c:pt idx="1">
                  <c:v>450</c:v>
                </c:pt>
                <c:pt idx="2">
                  <c:v>500</c:v>
                </c:pt>
                <c:pt idx="3">
                  <c:v>550</c:v>
                </c:pt>
                <c:pt idx="4">
                  <c:v>600</c:v>
                </c:pt>
                <c:pt idx="5">
                  <c:v>650</c:v>
                </c:pt>
                <c:pt idx="6">
                  <c:v>700</c:v>
                </c:pt>
                <c:pt idx="7">
                  <c:v>750</c:v>
                </c:pt>
                <c:pt idx="8">
                  <c:v>800</c:v>
                </c:pt>
                <c:pt idx="9">
                  <c:v>850</c:v>
                </c:pt>
                <c:pt idx="10">
                  <c:v>900</c:v>
                </c:pt>
                <c:pt idx="11">
                  <c:v>950</c:v>
                </c:pt>
                <c:pt idx="12">
                  <c:v>1000</c:v>
                </c:pt>
                <c:pt idx="13">
                  <c:v>1050</c:v>
                </c:pt>
                <c:pt idx="14">
                  <c:v>1100</c:v>
                </c:pt>
                <c:pt idx="15">
                  <c:v>1150</c:v>
                </c:pt>
                <c:pt idx="16">
                  <c:v>1200</c:v>
                </c:pt>
                <c:pt idx="17">
                  <c:v>1250</c:v>
                </c:pt>
                <c:pt idx="18">
                  <c:v>1300</c:v>
                </c:pt>
                <c:pt idx="19">
                  <c:v>1350</c:v>
                </c:pt>
                <c:pt idx="20">
                  <c:v>1400</c:v>
                </c:pt>
                <c:pt idx="21">
                  <c:v>1450</c:v>
                </c:pt>
                <c:pt idx="22">
                  <c:v>1500</c:v>
                </c:pt>
              </c:numCache>
            </c:numRef>
          </c:xVal>
          <c:yVal>
            <c:numRef>
              <c:f>H2O!$E$41:$E$63</c:f>
              <c:numCache>
                <c:formatCode>0.000E+00</c:formatCode>
                <c:ptCount val="23"/>
                <c:pt idx="0">
                  <c:v>3.8467795922259587E-2</c:v>
                </c:pt>
                <c:pt idx="1">
                  <c:v>4.3765152246929492E-2</c:v>
                </c:pt>
                <c:pt idx="2">
                  <c:v>4.9332620877700947E-2</c:v>
                </c:pt>
                <c:pt idx="3">
                  <c:v>5.5154702783846488E-2</c:v>
                </c:pt>
                <c:pt idx="4">
                  <c:v>6.1211416483543918E-2</c:v>
                </c:pt>
                <c:pt idx="5">
                  <c:v>6.748045480282705E-2</c:v>
                </c:pt>
                <c:pt idx="6">
                  <c:v>7.3939241564584479E-2</c:v>
                </c:pt>
                <c:pt idx="7">
                  <c:v>8.056689237007951E-2</c:v>
                </c:pt>
                <c:pt idx="8">
                  <c:v>8.7346066338368847E-2</c:v>
                </c:pt>
                <c:pt idx="9">
                  <c:v>9.4264694791411946E-2</c:v>
                </c:pt>
                <c:pt idx="10">
                  <c:v>0.10131757879634265</c:v>
                </c:pt>
                <c:pt idx="11">
                  <c:v>0.10850785519652589</c:v>
                </c:pt>
                <c:pt idx="12">
                  <c:v>0.1158489927676546</c:v>
                </c:pt>
                <c:pt idx="13">
                  <c:v>0.12336260497180601</c:v>
                </c:pt>
                <c:pt idx="14">
                  <c:v>0.13091069609620379</c:v>
                </c:pt>
                <c:pt idx="15">
                  <c:v>0.13848109891886065</c:v>
                </c:pt>
                <c:pt idx="16">
                  <c:v>0.1460632316338373</c:v>
                </c:pt>
                <c:pt idx="17">
                  <c:v>0.15364793393549059</c:v>
                </c:pt>
                <c:pt idx="18">
                  <c:v>0.1612273025137379</c:v>
                </c:pt>
                <c:pt idx="19">
                  <c:v>0.16879453264020688</c:v>
                </c:pt>
                <c:pt idx="20">
                  <c:v>0.17634377029440954</c:v>
                </c:pt>
                <c:pt idx="21">
                  <c:v>0.183869977490038</c:v>
                </c:pt>
                <c:pt idx="22">
                  <c:v>0.19136881208601939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H2O!$K$41:$K$54</c:f>
              <c:numCache>
                <c:formatCode>General</c:formatCode>
                <c:ptCount val="14"/>
                <c:pt idx="0">
                  <c:v>400</c:v>
                </c:pt>
                <c:pt idx="1">
                  <c:v>450</c:v>
                </c:pt>
                <c:pt idx="2">
                  <c:v>500</c:v>
                </c:pt>
                <c:pt idx="3">
                  <c:v>550</c:v>
                </c:pt>
                <c:pt idx="4">
                  <c:v>600</c:v>
                </c:pt>
                <c:pt idx="5">
                  <c:v>650</c:v>
                </c:pt>
                <c:pt idx="6">
                  <c:v>700</c:v>
                </c:pt>
                <c:pt idx="7">
                  <c:v>750</c:v>
                </c:pt>
                <c:pt idx="8">
                  <c:v>800</c:v>
                </c:pt>
                <c:pt idx="9">
                  <c:v>850</c:v>
                </c:pt>
                <c:pt idx="10">
                  <c:v>900</c:v>
                </c:pt>
                <c:pt idx="11">
                  <c:v>950</c:v>
                </c:pt>
                <c:pt idx="12">
                  <c:v>1000</c:v>
                </c:pt>
                <c:pt idx="13">
                  <c:v>1050</c:v>
                </c:pt>
              </c:numCache>
            </c:numRef>
          </c:xVal>
          <c:yVal>
            <c:numRef>
              <c:f>H2O!$O$41:$O$54</c:f>
              <c:numCache>
                <c:formatCode>0.000E+00</c:formatCode>
                <c:ptCount val="14"/>
                <c:pt idx="0">
                  <c:v>2.6839999999999999E-2</c:v>
                </c:pt>
                <c:pt idx="1">
                  <c:v>3.1050000000000001E-2</c:v>
                </c:pt>
                <c:pt idx="2">
                  <c:v>3.5970000000000002E-2</c:v>
                </c:pt>
                <c:pt idx="3">
                  <c:v>4.104E-2</c:v>
                </c:pt>
                <c:pt idx="4">
                  <c:v>4.6399999999999997E-2</c:v>
                </c:pt>
                <c:pt idx="5">
                  <c:v>5.2020000000000004E-2</c:v>
                </c:pt>
                <c:pt idx="6">
                  <c:v>5.7890000000000004E-2</c:v>
                </c:pt>
                <c:pt idx="7">
                  <c:v>6.3990000000000005E-2</c:v>
                </c:pt>
                <c:pt idx="8">
                  <c:v>7.0309999999999997E-2</c:v>
                </c:pt>
                <c:pt idx="9">
                  <c:v>7.6819999999999999E-2</c:v>
                </c:pt>
                <c:pt idx="10">
                  <c:v>8.3500000000000005E-2</c:v>
                </c:pt>
                <c:pt idx="11">
                  <c:v>9.0340000000000004E-2</c:v>
                </c:pt>
                <c:pt idx="12">
                  <c:v>9.731999999999999E-2</c:v>
                </c:pt>
                <c:pt idx="13">
                  <c:v>0.10440000000000001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006656"/>
        <c:axId val="94025216"/>
      </c:scatterChart>
      <c:valAx>
        <c:axId val="94006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4025216"/>
        <c:crosses val="autoZero"/>
        <c:crossBetween val="midCat"/>
      </c:valAx>
      <c:valAx>
        <c:axId val="940252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熱伝導率 </a:t>
                </a:r>
                <a:r>
                  <a:rPr lang="en-US" altLang="ja-JP"/>
                  <a:t>[W/m-K]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4006656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'CH4'!$A$41:$A$67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'CH4'!$B$41:$B$67</c:f>
              <c:numCache>
                <c:formatCode>0.000E+00</c:formatCode>
                <c:ptCount val="27"/>
                <c:pt idx="0">
                  <c:v>0.97751382138276488</c:v>
                </c:pt>
                <c:pt idx="1">
                  <c:v>0.78201105710621199</c:v>
                </c:pt>
                <c:pt idx="2">
                  <c:v>0.65167588092184325</c:v>
                </c:pt>
                <c:pt idx="3">
                  <c:v>0.55857932650443709</c:v>
                </c:pt>
                <c:pt idx="4">
                  <c:v>0.48875691069138244</c:v>
                </c:pt>
                <c:pt idx="5">
                  <c:v>0.43445058728122882</c:v>
                </c:pt>
                <c:pt idx="6">
                  <c:v>0.391005528553106</c:v>
                </c:pt>
                <c:pt idx="7">
                  <c:v>0.35545957141191453</c:v>
                </c:pt>
                <c:pt idx="8">
                  <c:v>0.32583794046092163</c:v>
                </c:pt>
                <c:pt idx="9">
                  <c:v>0.30077348350238919</c:v>
                </c:pt>
                <c:pt idx="10">
                  <c:v>0.27928966325221855</c:v>
                </c:pt>
                <c:pt idx="11">
                  <c:v>0.26067035236873731</c:v>
                </c:pt>
                <c:pt idx="12">
                  <c:v>0.24437845534569122</c:v>
                </c:pt>
                <c:pt idx="13">
                  <c:v>0.23000325209006234</c:v>
                </c:pt>
                <c:pt idx="14">
                  <c:v>0.21722529364061441</c:v>
                </c:pt>
                <c:pt idx="15">
                  <c:v>0.20579238344900314</c:v>
                </c:pt>
                <c:pt idx="16">
                  <c:v>0.195502764276553</c:v>
                </c:pt>
                <c:pt idx="17">
                  <c:v>0.18619310883481235</c:v>
                </c:pt>
                <c:pt idx="18">
                  <c:v>0.17772978570595727</c:v>
                </c:pt>
                <c:pt idx="19">
                  <c:v>0.17000240371874173</c:v>
                </c:pt>
                <c:pt idx="20">
                  <c:v>0.16291897023046081</c:v>
                </c:pt>
                <c:pt idx="21">
                  <c:v>0.15640221142124239</c:v>
                </c:pt>
                <c:pt idx="22">
                  <c:v>0.1503867417511946</c:v>
                </c:pt>
                <c:pt idx="23">
                  <c:v>0.14481686242707628</c:v>
                </c:pt>
                <c:pt idx="24">
                  <c:v>0.13964483162610927</c:v>
                </c:pt>
                <c:pt idx="25">
                  <c:v>0.13482949260451929</c:v>
                </c:pt>
                <c:pt idx="26">
                  <c:v>0.13033517618436866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'CH4'!$K$41:$K$50</c:f>
              <c:numCache>
                <c:formatCode>General</c:formatCode>
                <c:ptCount val="10"/>
                <c:pt idx="0">
                  <c:v>150</c:v>
                </c:pt>
                <c:pt idx="1">
                  <c:v>200</c:v>
                </c:pt>
                <c:pt idx="2">
                  <c:v>250</c:v>
                </c:pt>
                <c:pt idx="3">
                  <c:v>300</c:v>
                </c:pt>
                <c:pt idx="4">
                  <c:v>350</c:v>
                </c:pt>
                <c:pt idx="5">
                  <c:v>400</c:v>
                </c:pt>
                <c:pt idx="6">
                  <c:v>450</c:v>
                </c:pt>
                <c:pt idx="7">
                  <c:v>500</c:v>
                </c:pt>
                <c:pt idx="8">
                  <c:v>550</c:v>
                </c:pt>
                <c:pt idx="9">
                  <c:v>600</c:v>
                </c:pt>
              </c:numCache>
            </c:numRef>
          </c:xVal>
          <c:yVal>
            <c:numRef>
              <c:f>'CH4'!$L$41:$L$50</c:f>
              <c:numCache>
                <c:formatCode>0.000E+00</c:formatCode>
                <c:ptCount val="10"/>
                <c:pt idx="0">
                  <c:v>1.3221000000000001</c:v>
                </c:pt>
                <c:pt idx="1">
                  <c:v>0.98350000000000004</c:v>
                </c:pt>
                <c:pt idx="2">
                  <c:v>0.78439999999999999</c:v>
                </c:pt>
                <c:pt idx="3">
                  <c:v>0.65269999999999995</c:v>
                </c:pt>
                <c:pt idx="4">
                  <c:v>0.55910000000000004</c:v>
                </c:pt>
                <c:pt idx="5">
                  <c:v>0.48899999999999999</c:v>
                </c:pt>
                <c:pt idx="6">
                  <c:v>0.4345</c:v>
                </c:pt>
                <c:pt idx="7">
                  <c:v>0.39100000000000001</c:v>
                </c:pt>
                <c:pt idx="8">
                  <c:v>0.35549999999999998</c:v>
                </c:pt>
                <c:pt idx="9">
                  <c:v>0.32579999999999998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270144"/>
        <c:axId val="98870400"/>
      </c:scatterChart>
      <c:valAx>
        <c:axId val="91270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8870400"/>
        <c:crosses val="autoZero"/>
        <c:crossBetween val="midCat"/>
      </c:valAx>
      <c:valAx>
        <c:axId val="988704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密度 </a:t>
                </a:r>
                <a:r>
                  <a:rPr lang="en-US" altLang="ja-JP"/>
                  <a:t>[kg/m3]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1270144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'CH4'!$A$41:$A$67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'CH4'!$C$41:$C$67</c:f>
              <c:numCache>
                <c:formatCode>0.000E+00</c:formatCode>
                <c:ptCount val="27"/>
                <c:pt idx="0">
                  <c:v>2084.3938984699812</c:v>
                </c:pt>
                <c:pt idx="1">
                  <c:v>2131.9872852720432</c:v>
                </c:pt>
                <c:pt idx="2">
                  <c:v>2229.1204586479257</c:v>
                </c:pt>
                <c:pt idx="3">
                  <c:v>2364.0785092375536</c:v>
                </c:pt>
                <c:pt idx="4">
                  <c:v>2526.4424376252136</c:v>
                </c:pt>
                <c:pt idx="5">
                  <c:v>2707.0891543395492</c:v>
                </c:pt>
                <c:pt idx="6">
                  <c:v>2898.1914798535618</c:v>
                </c:pt>
                <c:pt idx="7">
                  <c:v>3093.2181445846109</c:v>
                </c:pt>
                <c:pt idx="8">
                  <c:v>3286.9337888944156</c:v>
                </c:pt>
                <c:pt idx="9">
                  <c:v>3475.398963089051</c:v>
                </c:pt>
                <c:pt idx="10">
                  <c:v>3655.9701274189542</c:v>
                </c:pt>
                <c:pt idx="11">
                  <c:v>3827.2996520789134</c:v>
                </c:pt>
                <c:pt idx="12">
                  <c:v>3989.3358172080843</c:v>
                </c:pt>
                <c:pt idx="13">
                  <c:v>4143.3228128899746</c:v>
                </c:pt>
                <c:pt idx="14">
                  <c:v>4291.8007391524498</c:v>
                </c:pt>
                <c:pt idx="15">
                  <c:v>4438.605605967733</c:v>
                </c:pt>
                <c:pt idx="16">
                  <c:v>4588.8693040733024</c:v>
                </c:pt>
                <c:pt idx="17">
                  <c:v>4711.3894748175662</c:v>
                </c:pt>
                <c:pt idx="18">
                  <c:v>4829.0045552722786</c:v>
                </c:pt>
                <c:pt idx="19">
                  <c:v>4941.8697514664045</c:v>
                </c:pt>
                <c:pt idx="20">
                  <c:v>5050.1378165265751</c:v>
                </c:pt>
                <c:pt idx="21">
                  <c:v>5153.959050677091</c:v>
                </c:pt>
                <c:pt idx="22">
                  <c:v>5253.4813012399218</c:v>
                </c:pt>
                <c:pt idx="23">
                  <c:v>5348.8499626347057</c:v>
                </c:pt>
                <c:pt idx="24">
                  <c:v>5440.2079763787488</c:v>
                </c:pt>
                <c:pt idx="25">
                  <c:v>5527.6958310870214</c:v>
                </c:pt>
                <c:pt idx="26">
                  <c:v>5611.4515624721753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'CH4'!$K$41:$K$50</c:f>
              <c:numCache>
                <c:formatCode>General</c:formatCode>
                <c:ptCount val="10"/>
                <c:pt idx="0">
                  <c:v>150</c:v>
                </c:pt>
                <c:pt idx="1">
                  <c:v>200</c:v>
                </c:pt>
                <c:pt idx="2">
                  <c:v>250</c:v>
                </c:pt>
                <c:pt idx="3">
                  <c:v>300</c:v>
                </c:pt>
                <c:pt idx="4">
                  <c:v>350</c:v>
                </c:pt>
                <c:pt idx="5">
                  <c:v>400</c:v>
                </c:pt>
                <c:pt idx="6">
                  <c:v>450</c:v>
                </c:pt>
                <c:pt idx="7">
                  <c:v>500</c:v>
                </c:pt>
                <c:pt idx="8">
                  <c:v>550</c:v>
                </c:pt>
                <c:pt idx="9">
                  <c:v>600</c:v>
                </c:pt>
              </c:numCache>
            </c:numRef>
          </c:xVal>
          <c:yVal>
            <c:numRef>
              <c:f>'CH4'!$M$41:$M$50</c:f>
              <c:numCache>
                <c:formatCode>0.000E+00</c:formatCode>
                <c:ptCount val="10"/>
                <c:pt idx="0">
                  <c:v>2150</c:v>
                </c:pt>
                <c:pt idx="1">
                  <c:v>2110</c:v>
                </c:pt>
                <c:pt idx="2">
                  <c:v>2150</c:v>
                </c:pt>
                <c:pt idx="3">
                  <c:v>2240</c:v>
                </c:pt>
                <c:pt idx="4">
                  <c:v>2370</c:v>
                </c:pt>
                <c:pt idx="5">
                  <c:v>2530</c:v>
                </c:pt>
                <c:pt idx="6">
                  <c:v>2710</c:v>
                </c:pt>
                <c:pt idx="7">
                  <c:v>2900</c:v>
                </c:pt>
                <c:pt idx="8">
                  <c:v>3090</c:v>
                </c:pt>
                <c:pt idx="9">
                  <c:v>3270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15712"/>
        <c:axId val="94134272"/>
      </c:scatterChart>
      <c:valAx>
        <c:axId val="94115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4134272"/>
        <c:crosses val="autoZero"/>
        <c:crossBetween val="midCat"/>
      </c:valAx>
      <c:valAx>
        <c:axId val="941342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比熱 </a:t>
                </a:r>
                <a:r>
                  <a:rPr lang="en-US" altLang="ja-JP"/>
                  <a:t>[J/kg-K]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4115712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'CH4'!$A$41:$A$67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'CH4'!$D$41:$D$67</c:f>
              <c:numCache>
                <c:formatCode>0.000E+00</c:formatCode>
                <c:ptCount val="27"/>
                <c:pt idx="0">
                  <c:v>7.9944018243559951E-6</c:v>
                </c:pt>
                <c:pt idx="1">
                  <c:v>9.7940514515062277E-6</c:v>
                </c:pt>
                <c:pt idx="2">
                  <c:v>1.1448614065375564E-5</c:v>
                </c:pt>
                <c:pt idx="3">
                  <c:v>1.2985223657213006E-5</c:v>
                </c:pt>
                <c:pt idx="4">
                  <c:v>1.4426914517135741E-5</c:v>
                </c:pt>
                <c:pt idx="5">
                  <c:v>1.578996381378552E-5</c:v>
                </c:pt>
                <c:pt idx="6">
                  <c:v>1.7085741821842072E-5</c:v>
                </c:pt>
                <c:pt idx="7">
                  <c:v>1.8322692343157368E-5</c:v>
                </c:pt>
                <c:pt idx="8">
                  <c:v>1.9507586479626156E-5</c:v>
                </c:pt>
                <c:pt idx="9">
                  <c:v>2.0646174727449213E-5</c:v>
                </c:pt>
                <c:pt idx="10">
                  <c:v>2.1743490008429203E-5</c:v>
                </c:pt>
                <c:pt idx="11">
                  <c:v>2.2803982276270043E-5</c:v>
                </c:pt>
                <c:pt idx="12">
                  <c:v>2.3831584382728439E-5</c:v>
                </c:pt>
                <c:pt idx="13">
                  <c:v>2.4829755913070222E-5</c:v>
                </c:pt>
                <c:pt idx="14">
                  <c:v>2.5801523296577243E-5</c:v>
                </c:pt>
                <c:pt idx="15">
                  <c:v>2.674952127321748E-5</c:v>
                </c:pt>
                <c:pt idx="16">
                  <c:v>2.7676035567965013E-5</c:v>
                </c:pt>
                <c:pt idx="17">
                  <c:v>2.8583045126941897E-5</c:v>
                </c:pt>
                <c:pt idx="18">
                  <c:v>2.9472262286527927E-5</c:v>
                </c:pt>
                <c:pt idx="19">
                  <c:v>3.0345169737047217E-5</c:v>
                </c:pt>
                <c:pt idx="20">
                  <c:v>3.1203053672648207E-5</c:v>
                </c:pt>
                <c:pt idx="21">
                  <c:v>3.2047032940804916E-5</c:v>
                </c:pt>
                <c:pt idx="22">
                  <c:v>3.2878084292940628E-5</c:v>
                </c:pt>
                <c:pt idx="23">
                  <c:v>3.3697064011015807E-5</c:v>
                </c:pt>
                <c:pt idx="24">
                  <c:v>3.4504726273273374E-5</c:v>
                </c:pt>
                <c:pt idx="25">
                  <c:v>3.5301738653203388E-5</c:v>
                </c:pt>
                <c:pt idx="26">
                  <c:v>3.6088695140657443E-5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'CH4'!$K$41:$K$50</c:f>
              <c:numCache>
                <c:formatCode>General</c:formatCode>
                <c:ptCount val="10"/>
                <c:pt idx="0">
                  <c:v>150</c:v>
                </c:pt>
                <c:pt idx="1">
                  <c:v>200</c:v>
                </c:pt>
                <c:pt idx="2">
                  <c:v>250</c:v>
                </c:pt>
                <c:pt idx="3">
                  <c:v>300</c:v>
                </c:pt>
                <c:pt idx="4">
                  <c:v>350</c:v>
                </c:pt>
                <c:pt idx="5">
                  <c:v>400</c:v>
                </c:pt>
                <c:pt idx="6">
                  <c:v>450</c:v>
                </c:pt>
                <c:pt idx="7">
                  <c:v>500</c:v>
                </c:pt>
                <c:pt idx="8">
                  <c:v>550</c:v>
                </c:pt>
                <c:pt idx="9">
                  <c:v>600</c:v>
                </c:pt>
              </c:numCache>
            </c:numRef>
          </c:xVal>
          <c:yVal>
            <c:numRef>
              <c:f>'CH4'!$N$41:$N$50</c:f>
              <c:numCache>
                <c:formatCode>0.000E+00</c:formatCode>
                <c:ptCount val="10"/>
                <c:pt idx="0">
                  <c:v>5.9000000000000003E-6</c:v>
                </c:pt>
                <c:pt idx="1">
                  <c:v>7.7600000000000002E-6</c:v>
                </c:pt>
                <c:pt idx="2">
                  <c:v>9.5299999999999985E-6</c:v>
                </c:pt>
                <c:pt idx="3">
                  <c:v>1.117E-5</c:v>
                </c:pt>
                <c:pt idx="4">
                  <c:v>1.2839999999999999E-5</c:v>
                </c:pt>
                <c:pt idx="5">
                  <c:v>1.431E-5</c:v>
                </c:pt>
                <c:pt idx="6">
                  <c:v>1.5609999999999998E-5</c:v>
                </c:pt>
                <c:pt idx="7">
                  <c:v>1.6929999999999999E-5</c:v>
                </c:pt>
                <c:pt idx="8">
                  <c:v>1.8199999999999999E-5</c:v>
                </c:pt>
                <c:pt idx="9">
                  <c:v>1.9399999999999997E-5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51424"/>
        <c:axId val="94153344"/>
      </c:scatterChart>
      <c:valAx>
        <c:axId val="941514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4153344"/>
        <c:crosses val="autoZero"/>
        <c:crossBetween val="midCat"/>
      </c:valAx>
      <c:valAx>
        <c:axId val="941533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粘性係数 </a:t>
                </a:r>
                <a:r>
                  <a:rPr lang="en-US" altLang="ja-JP"/>
                  <a:t>[Pa-s]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4151424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'CH4'!$A$41:$A$67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'CH4'!$E$41:$E$67</c:f>
              <c:numCache>
                <c:formatCode>0.000E+00</c:formatCode>
                <c:ptCount val="27"/>
                <c:pt idx="0">
                  <c:v>2.3860295930248417E-2</c:v>
                </c:pt>
                <c:pt idx="1">
                  <c:v>2.9846870530257048E-2</c:v>
                </c:pt>
                <c:pt idx="2">
                  <c:v>3.6356958497749066E-2</c:v>
                </c:pt>
                <c:pt idx="3">
                  <c:v>4.3549963016865333E-2</c:v>
                </c:pt>
                <c:pt idx="4">
                  <c:v>5.1477101017009974E-2</c:v>
                </c:pt>
                <c:pt idx="5">
                  <c:v>6.0105812344607532E-2</c:v>
                </c:pt>
                <c:pt idx="6">
                  <c:v>6.9348264246589381E-2</c:v>
                </c:pt>
                <c:pt idx="7">
                  <c:v>7.9085752388017891E-2</c:v>
                </c:pt>
                <c:pt idx="8">
                  <c:v>8.9188260195503022E-2</c:v>
                </c:pt>
                <c:pt idx="9">
                  <c:v>9.9530092937493597E-2</c:v>
                </c:pt>
                <c:pt idx="10">
                  <c:v>0.11000262447529023</c:v>
                </c:pt>
                <c:pt idx="11">
                  <c:v>0.12052500143730342</c:v>
                </c:pt>
                <c:pt idx="12">
                  <c:v>0.13105343059721761</c:v>
                </c:pt>
                <c:pt idx="13">
                  <c:v>0.14158949101348431</c:v>
                </c:pt>
                <c:pt idx="14">
                  <c:v>0.15218777153501059</c:v>
                </c:pt>
                <c:pt idx="15">
                  <c:v>0.16296303232300136</c:v>
                </c:pt>
                <c:pt idx="16">
                  <c:v>0.17409701737241731</c:v>
                </c:pt>
                <c:pt idx="17">
                  <c:v>0.18442523044213974</c:v>
                </c:pt>
                <c:pt idx="18">
                  <c:v>0.19473831539378578</c:v>
                </c:pt>
                <c:pt idx="19">
                  <c:v>0.20502694737977195</c:v>
                </c:pt>
                <c:pt idx="20">
                  <c:v>0.21528258316764937</c:v>
                </c:pt>
                <c:pt idx="21">
                  <c:v>0.22549739459163318</c:v>
                </c:pt>
                <c:pt idx="22">
                  <c:v>0.23566422041083868</c:v>
                </c:pt>
                <c:pt idx="23">
                  <c:v>0.24577653029899016</c:v>
                </c:pt>
                <c:pt idx="24">
                  <c:v>0.25582839654106382</c:v>
                </c:pt>
                <c:pt idx="25">
                  <c:v>0.26581447039884615</c:v>
                </c:pt>
                <c:pt idx="26">
                  <c:v>0.27572996111938741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'CH4'!$K$41:$K$50</c:f>
              <c:numCache>
                <c:formatCode>General</c:formatCode>
                <c:ptCount val="10"/>
                <c:pt idx="0">
                  <c:v>150</c:v>
                </c:pt>
                <c:pt idx="1">
                  <c:v>200</c:v>
                </c:pt>
                <c:pt idx="2">
                  <c:v>250</c:v>
                </c:pt>
                <c:pt idx="3">
                  <c:v>300</c:v>
                </c:pt>
                <c:pt idx="4">
                  <c:v>350</c:v>
                </c:pt>
                <c:pt idx="5">
                  <c:v>400</c:v>
                </c:pt>
                <c:pt idx="6">
                  <c:v>450</c:v>
                </c:pt>
                <c:pt idx="7">
                  <c:v>500</c:v>
                </c:pt>
                <c:pt idx="8">
                  <c:v>550</c:v>
                </c:pt>
                <c:pt idx="9">
                  <c:v>600</c:v>
                </c:pt>
              </c:numCache>
            </c:numRef>
          </c:xVal>
          <c:yVal>
            <c:numRef>
              <c:f>'CH4'!$O$41:$O$50</c:f>
              <c:numCache>
                <c:formatCode>0.000E+00</c:formatCode>
                <c:ptCount val="10"/>
                <c:pt idx="0">
                  <c:v>1.6199999999999999E-2</c:v>
                </c:pt>
                <c:pt idx="1">
                  <c:v>2.18E-2</c:v>
                </c:pt>
                <c:pt idx="2">
                  <c:v>2.7699999999999999E-2</c:v>
                </c:pt>
                <c:pt idx="3">
                  <c:v>3.3500000000000002E-2</c:v>
                </c:pt>
                <c:pt idx="4">
                  <c:v>4.1430000000000002E-2</c:v>
                </c:pt>
                <c:pt idx="5">
                  <c:v>4.9360000000000001E-2</c:v>
                </c:pt>
                <c:pt idx="6">
                  <c:v>5.7740000000000007E-2</c:v>
                </c:pt>
                <c:pt idx="7">
                  <c:v>6.7099999999999993E-2</c:v>
                </c:pt>
                <c:pt idx="8">
                  <c:v>7.6700000000000004E-2</c:v>
                </c:pt>
                <c:pt idx="9">
                  <c:v>8.5800000000000001E-2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70496"/>
        <c:axId val="98924032"/>
      </c:scatterChart>
      <c:valAx>
        <c:axId val="94170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8924032"/>
        <c:crosses val="autoZero"/>
        <c:crossBetween val="midCat"/>
      </c:valAx>
      <c:valAx>
        <c:axId val="989240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熱伝導率 </a:t>
                </a:r>
                <a:r>
                  <a:rPr lang="en-US" altLang="ja-JP"/>
                  <a:t>[W/m-K]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4170496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'C2H6'!$A$41:$A$67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'C2H6'!$B$41:$B$67</c:f>
              <c:numCache>
                <c:formatCode>0.000E+00</c:formatCode>
                <c:ptCount val="27"/>
                <c:pt idx="0">
                  <c:v>1.8321942018687416</c:v>
                </c:pt>
                <c:pt idx="1">
                  <c:v>1.4657553614949934</c:v>
                </c:pt>
                <c:pt idx="2">
                  <c:v>1.2214628012458277</c:v>
                </c:pt>
                <c:pt idx="3">
                  <c:v>1.0469681153535668</c:v>
                </c:pt>
                <c:pt idx="4">
                  <c:v>0.9160971009343708</c:v>
                </c:pt>
                <c:pt idx="5">
                  <c:v>0.81430853416388527</c:v>
                </c:pt>
                <c:pt idx="6">
                  <c:v>0.73287768074749671</c:v>
                </c:pt>
                <c:pt idx="7">
                  <c:v>0.66625243704317882</c:v>
                </c:pt>
                <c:pt idx="8">
                  <c:v>0.61073140062291387</c:v>
                </c:pt>
                <c:pt idx="9">
                  <c:v>0.56375206211345907</c:v>
                </c:pt>
                <c:pt idx="10">
                  <c:v>0.52348405767678341</c:v>
                </c:pt>
                <c:pt idx="11">
                  <c:v>0.48858512049833114</c:v>
                </c:pt>
                <c:pt idx="12">
                  <c:v>0.4580485504671854</c:v>
                </c:pt>
                <c:pt idx="13">
                  <c:v>0.43110451808676281</c:v>
                </c:pt>
                <c:pt idx="14">
                  <c:v>0.40715426708194263</c:v>
                </c:pt>
                <c:pt idx="15">
                  <c:v>0.38572509513026143</c:v>
                </c:pt>
                <c:pt idx="16">
                  <c:v>0.36643884037374835</c:v>
                </c:pt>
                <c:pt idx="17">
                  <c:v>0.34898937178452222</c:v>
                </c:pt>
                <c:pt idx="18">
                  <c:v>0.33312621852158941</c:v>
                </c:pt>
                <c:pt idx="19">
                  <c:v>0.318642469890216</c:v>
                </c:pt>
                <c:pt idx="20">
                  <c:v>0.30536570031145693</c:v>
                </c:pt>
                <c:pt idx="21">
                  <c:v>0.29315107229899867</c:v>
                </c:pt>
                <c:pt idx="22">
                  <c:v>0.28187603105672954</c:v>
                </c:pt>
                <c:pt idx="23">
                  <c:v>0.27143617805462839</c:v>
                </c:pt>
                <c:pt idx="24">
                  <c:v>0.2617420288383917</c:v>
                </c:pt>
                <c:pt idx="25">
                  <c:v>0.2527164416370678</c:v>
                </c:pt>
                <c:pt idx="26">
                  <c:v>0.24429256024916557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'C2H6'!$K$41:$K$46</c:f>
              <c:numCache>
                <c:formatCode>General</c:formatCode>
                <c:ptCount val="6"/>
                <c:pt idx="0">
                  <c:v>300</c:v>
                </c:pt>
                <c:pt idx="1">
                  <c:v>350</c:v>
                </c:pt>
                <c:pt idx="2">
                  <c:v>400</c:v>
                </c:pt>
                <c:pt idx="3">
                  <c:v>450</c:v>
                </c:pt>
                <c:pt idx="4">
                  <c:v>500</c:v>
                </c:pt>
                <c:pt idx="5">
                  <c:v>600</c:v>
                </c:pt>
              </c:numCache>
            </c:numRef>
          </c:xVal>
          <c:yVal>
            <c:numRef>
              <c:f>'C2H6'!$L$41:$L$46</c:f>
              <c:numCache>
                <c:formatCode>0.000E+00</c:formatCode>
                <c:ptCount val="6"/>
                <c:pt idx="0">
                  <c:v>1.248</c:v>
                </c:pt>
                <c:pt idx="1">
                  <c:v>1.0663</c:v>
                </c:pt>
                <c:pt idx="2">
                  <c:v>0.93120000000000003</c:v>
                </c:pt>
                <c:pt idx="3">
                  <c:v>0.82699999999999996</c:v>
                </c:pt>
                <c:pt idx="4">
                  <c:v>0.74360000000000004</c:v>
                </c:pt>
                <c:pt idx="5">
                  <c:v>0.61939999999999995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958720"/>
        <c:axId val="92960640"/>
      </c:scatterChart>
      <c:valAx>
        <c:axId val="92958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2960640"/>
        <c:crosses val="autoZero"/>
        <c:crossBetween val="midCat"/>
      </c:valAx>
      <c:valAx>
        <c:axId val="929606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密度 </a:t>
                </a:r>
                <a:r>
                  <a:rPr lang="en-US" altLang="ja-JP"/>
                  <a:t>[kg/m3]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2958720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'C2H6'!$A$41:$A$67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'C2H6'!$C$41:$C$67</c:f>
              <c:numCache>
                <c:formatCode>0.000E+00</c:formatCode>
                <c:ptCount val="27"/>
                <c:pt idx="0">
                  <c:v>1400.560763329004</c:v>
                </c:pt>
                <c:pt idx="1">
                  <c:v>1565.2017248157301</c:v>
                </c:pt>
                <c:pt idx="2">
                  <c:v>1753.2795521757544</c:v>
                </c:pt>
                <c:pt idx="3">
                  <c:v>1956.2310902389574</c:v>
                </c:pt>
                <c:pt idx="4">
                  <c:v>2166.6076093305664</c:v>
                </c:pt>
                <c:pt idx="5">
                  <c:v>2378.0748052711606</c:v>
                </c:pt>
                <c:pt idx="6">
                  <c:v>2585.4127993766642</c:v>
                </c:pt>
                <c:pt idx="7">
                  <c:v>2784.5161384583539</c:v>
                </c:pt>
                <c:pt idx="8">
                  <c:v>2972.393794822854</c:v>
                </c:pt>
                <c:pt idx="9">
                  <c:v>3147.1691662721382</c:v>
                </c:pt>
                <c:pt idx="10">
                  <c:v>3308.0800761035293</c:v>
                </c:pt>
                <c:pt idx="11">
                  <c:v>3455.4787731096972</c:v>
                </c:pt>
                <c:pt idx="12">
                  <c:v>3590.8319315786639</c:v>
                </c:pt>
                <c:pt idx="13">
                  <c:v>3716.7206512937969</c:v>
                </c:pt>
                <c:pt idx="14">
                  <c:v>3836.8404575338163</c:v>
                </c:pt>
                <c:pt idx="15">
                  <c:v>3956.0013010727885</c:v>
                </c:pt>
                <c:pt idx="16">
                  <c:v>4080.127560253974</c:v>
                </c:pt>
                <c:pt idx="17">
                  <c:v>4172.5025244301296</c:v>
                </c:pt>
                <c:pt idx="18">
                  <c:v>4260.6586696901522</c:v>
                </c:pt>
                <c:pt idx="19">
                  <c:v>4344.7313899932306</c:v>
                </c:pt>
                <c:pt idx="20">
                  <c:v>4424.8539093623467</c:v>
                </c:pt>
                <c:pt idx="21">
                  <c:v>4501.1572818842733</c:v>
                </c:pt>
                <c:pt idx="22">
                  <c:v>4573.7703917095741</c:v>
                </c:pt>
                <c:pt idx="23">
                  <c:v>4642.819953052609</c:v>
                </c:pt>
                <c:pt idx="24">
                  <c:v>4708.430510191527</c:v>
                </c:pt>
                <c:pt idx="25">
                  <c:v>4770.7244374682714</c:v>
                </c:pt>
                <c:pt idx="26">
                  <c:v>4829.8219392885721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'C2H6'!$K$41:$K$46</c:f>
              <c:numCache>
                <c:formatCode>General</c:formatCode>
                <c:ptCount val="6"/>
                <c:pt idx="0">
                  <c:v>300</c:v>
                </c:pt>
                <c:pt idx="1">
                  <c:v>350</c:v>
                </c:pt>
                <c:pt idx="2">
                  <c:v>400</c:v>
                </c:pt>
                <c:pt idx="3">
                  <c:v>450</c:v>
                </c:pt>
                <c:pt idx="4">
                  <c:v>500</c:v>
                </c:pt>
                <c:pt idx="5">
                  <c:v>600</c:v>
                </c:pt>
              </c:numCache>
            </c:numRef>
          </c:xVal>
          <c:yVal>
            <c:numRef>
              <c:f>'C2H6'!$M$41:$M$46</c:f>
              <c:numCache>
                <c:formatCode>0.000E+00</c:formatCode>
                <c:ptCount val="6"/>
                <c:pt idx="0">
                  <c:v>1764</c:v>
                </c:pt>
                <c:pt idx="1">
                  <c:v>1969</c:v>
                </c:pt>
                <c:pt idx="2">
                  <c:v>2182.3000000000002</c:v>
                </c:pt>
                <c:pt idx="3">
                  <c:v>2395</c:v>
                </c:pt>
                <c:pt idx="4">
                  <c:v>2597</c:v>
                </c:pt>
                <c:pt idx="5">
                  <c:v>3039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042752"/>
        <c:axId val="98837248"/>
      </c:scatterChart>
      <c:valAx>
        <c:axId val="94042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8837248"/>
        <c:crosses val="autoZero"/>
        <c:crossBetween val="midCat"/>
      </c:valAx>
      <c:valAx>
        <c:axId val="988372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比熱 </a:t>
                </a:r>
                <a:r>
                  <a:rPr lang="en-US" altLang="ja-JP"/>
                  <a:t>[J/kg-K]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94042752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'C2H6'!$A$41:$A$67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'C2H6'!$D$41:$D$67</c:f>
              <c:numCache>
                <c:formatCode>0.000E+00</c:formatCode>
                <c:ptCount val="27"/>
                <c:pt idx="0">
                  <c:v>6.2144055997827413E-6</c:v>
                </c:pt>
                <c:pt idx="1">
                  <c:v>7.8145031399629341E-6</c:v>
                </c:pt>
                <c:pt idx="2">
                  <c:v>9.3795664390342319E-6</c:v>
                </c:pt>
                <c:pt idx="3">
                  <c:v>1.0884040405137245E-5</c:v>
                </c:pt>
                <c:pt idx="4">
                  <c:v>1.2318983059658255E-5</c:v>
                </c:pt>
                <c:pt idx="5">
                  <c:v>1.3685386587120924E-5</c:v>
                </c:pt>
                <c:pt idx="6">
                  <c:v>1.498884866360485E-5</c:v>
                </c:pt>
                <c:pt idx="7">
                  <c:v>1.6236310124128751E-5</c:v>
                </c:pt>
                <c:pt idx="8">
                  <c:v>1.7434425997810018E-5</c:v>
                </c:pt>
                <c:pt idx="9">
                  <c:v>1.858894046048045E-5</c:v>
                </c:pt>
                <c:pt idx="10">
                  <c:v>1.9704580955334566E-5</c:v>
                </c:pt>
                <c:pt idx="11">
                  <c:v>2.0785174960941973E-5</c:v>
                </c:pt>
                <c:pt idx="12">
                  <c:v>2.1833832832837127E-5</c:v>
                </c:pt>
                <c:pt idx="13">
                  <c:v>2.2853125000516939E-5</c:v>
                </c:pt>
                <c:pt idx="14">
                  <c:v>2.3845227226599071E-5</c:v>
                </c:pt>
                <c:pt idx="15">
                  <c:v>2.4812029396431963E-5</c:v>
                </c:pt>
                <c:pt idx="16">
                  <c:v>2.5755212279691384E-5</c:v>
                </c:pt>
                <c:pt idx="17">
                  <c:v>2.6676299349073815E-5</c:v>
                </c:pt>
                <c:pt idx="18">
                  <c:v>2.7576690569486531E-5</c:v>
                </c:pt>
                <c:pt idx="19">
                  <c:v>2.8457683867153775E-5</c:v>
                </c:pt>
                <c:pt idx="20">
                  <c:v>2.9320488587858733E-5</c:v>
                </c:pt>
                <c:pt idx="21">
                  <c:v>3.0166234003360653E-5</c:v>
                </c:pt>
                <c:pt idx="22">
                  <c:v>3.0995974932322567E-5</c:v>
                </c:pt>
                <c:pt idx="23">
                  <c:v>3.1810695807425121E-5</c:v>
                </c:pt>
                <c:pt idx="24">
                  <c:v>3.2611314003639344E-5</c:v>
                </c:pt>
                <c:pt idx="25">
                  <c:v>3.3398682894450861E-5</c:v>
                </c:pt>
                <c:pt idx="26">
                  <c:v>3.4173594877714457E-5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'C2H6'!$K$41:$K$46</c:f>
              <c:numCache>
                <c:formatCode>General</c:formatCode>
                <c:ptCount val="6"/>
                <c:pt idx="0">
                  <c:v>300</c:v>
                </c:pt>
                <c:pt idx="1">
                  <c:v>350</c:v>
                </c:pt>
                <c:pt idx="2">
                  <c:v>400</c:v>
                </c:pt>
                <c:pt idx="3">
                  <c:v>450</c:v>
                </c:pt>
                <c:pt idx="4">
                  <c:v>500</c:v>
                </c:pt>
                <c:pt idx="5">
                  <c:v>600</c:v>
                </c:pt>
              </c:numCache>
            </c:numRef>
          </c:xVal>
          <c:yVal>
            <c:numRef>
              <c:f>'C2H6'!$N$41:$N$46</c:f>
              <c:numCache>
                <c:formatCode>0.000E+00</c:formatCode>
                <c:ptCount val="6"/>
                <c:pt idx="0">
                  <c:v>9.3360000000000001E-6</c:v>
                </c:pt>
                <c:pt idx="1">
                  <c:v>1.0869999999999999E-5</c:v>
                </c:pt>
                <c:pt idx="2">
                  <c:v>1.225E-5</c:v>
                </c:pt>
                <c:pt idx="3">
                  <c:v>1.3529999999999999E-5</c:v>
                </c:pt>
                <c:pt idx="4">
                  <c:v>1.4749999999999999E-5</c:v>
                </c:pt>
                <c:pt idx="5">
                  <c:v>1.7199999999999998E-5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730368"/>
        <c:axId val="100732288"/>
      </c:scatterChart>
      <c:valAx>
        <c:axId val="100730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0732288"/>
        <c:crosses val="autoZero"/>
        <c:crossBetween val="midCat"/>
      </c:valAx>
      <c:valAx>
        <c:axId val="1007322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粘性係数 </a:t>
                </a:r>
                <a:r>
                  <a:rPr lang="en-US" altLang="ja-JP"/>
                  <a:t>[Pa-s]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100730368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'C2H6'!$A$41:$A$67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'C2H6'!$E$41:$E$67</c:f>
              <c:numCache>
                <c:formatCode>0.000E+00</c:formatCode>
                <c:ptCount val="27"/>
                <c:pt idx="0">
                  <c:v>1.2262084483076417E-2</c:v>
                </c:pt>
                <c:pt idx="1">
                  <c:v>1.7117645686027E-2</c:v>
                </c:pt>
                <c:pt idx="2">
                  <c:v>2.2874508937953682E-2</c:v>
                </c:pt>
                <c:pt idx="3">
                  <c:v>2.9459350682325445E-2</c:v>
                </c:pt>
                <c:pt idx="4">
                  <c:v>3.6764191189892804E-2</c:v>
                </c:pt>
                <c:pt idx="5">
                  <c:v>4.4662114970495076E-2</c:v>
                </c:pt>
                <c:pt idx="6">
                  <c:v>5.3018190043873398E-2</c:v>
                </c:pt>
                <c:pt idx="7">
                  <c:v>6.1697849006494228E-2</c:v>
                </c:pt>
                <c:pt idx="8">
                  <c:v>7.0574391380356982E-2</c:v>
                </c:pt>
                <c:pt idx="9">
                  <c:v>7.9536388440444916E-2</c:v>
                </c:pt>
                <c:pt idx="10">
                  <c:v>8.8495173062658347E-2</c:v>
                </c:pt>
                <c:pt idx="11">
                  <c:v>9.7392319109213754E-2</c:v>
                </c:pt>
                <c:pt idx="12">
                  <c:v>0.1062069434594774</c:v>
                </c:pt>
                <c:pt idx="13">
                  <c:v>0.11496269063596209</c:v>
                </c:pt>
                <c:pt idx="14">
                  <c:v>0.12373431782969718</c:v>
                </c:pt>
                <c:pt idx="15">
                  <c:v>0.13265385392592111</c:v>
                </c:pt>
                <c:pt idx="16">
                  <c:v>0.14191634760019589</c:v>
                </c:pt>
                <c:pt idx="17">
                  <c:v>0.15024449404333293</c:v>
                </c:pt>
                <c:pt idx="18">
                  <c:v>0.15852461035556864</c:v>
                </c:pt>
                <c:pt idx="19">
                  <c:v>0.16674712013773663</c:v>
                </c:pt>
                <c:pt idx="20">
                  <c:v>0.1749036892954329</c:v>
                </c:pt>
                <c:pt idx="21">
                  <c:v>0.18298711860380346</c:v>
                </c:pt>
                <c:pt idx="22">
                  <c:v>0.19099123516227051</c:v>
                </c:pt>
                <c:pt idx="23">
                  <c:v>0.19891078773614573</c:v>
                </c:pt>
                <c:pt idx="24">
                  <c:v>0.20674134909189287</c:v>
                </c:pt>
                <c:pt idx="25">
                  <c:v>0.21447922699034466</c:v>
                </c:pt>
                <c:pt idx="26">
                  <c:v>0.22212138446864912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'C2H6'!$K$41:$K$46</c:f>
              <c:numCache>
                <c:formatCode>General</c:formatCode>
                <c:ptCount val="6"/>
                <c:pt idx="0">
                  <c:v>300</c:v>
                </c:pt>
                <c:pt idx="1">
                  <c:v>350</c:v>
                </c:pt>
                <c:pt idx="2">
                  <c:v>400</c:v>
                </c:pt>
                <c:pt idx="3">
                  <c:v>450</c:v>
                </c:pt>
                <c:pt idx="4">
                  <c:v>500</c:v>
                </c:pt>
                <c:pt idx="5">
                  <c:v>600</c:v>
                </c:pt>
              </c:numCache>
            </c:numRef>
          </c:xVal>
          <c:yVal>
            <c:numRef>
              <c:f>'C2H6'!$O$41:$O$46</c:f>
              <c:numCache>
                <c:formatCode>0.000E+00</c:formatCode>
                <c:ptCount val="6"/>
                <c:pt idx="0">
                  <c:v>2.1670000000000002E-2</c:v>
                </c:pt>
                <c:pt idx="1">
                  <c:v>2.8480000000000002E-2</c:v>
                </c:pt>
                <c:pt idx="2">
                  <c:v>3.6119999999999999E-2</c:v>
                </c:pt>
                <c:pt idx="3">
                  <c:v>4.4380000000000003E-2</c:v>
                </c:pt>
                <c:pt idx="4">
                  <c:v>5.3179999999999998E-2</c:v>
                </c:pt>
                <c:pt idx="5">
                  <c:v>7.1730000000000002E-2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782464"/>
        <c:axId val="100784384"/>
      </c:scatterChart>
      <c:valAx>
        <c:axId val="100782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0784384"/>
        <c:crosses val="autoZero"/>
        <c:crossBetween val="midCat"/>
      </c:valAx>
      <c:valAx>
        <c:axId val="1007843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熱伝導率 </a:t>
                </a:r>
                <a:r>
                  <a:rPr lang="en-US" altLang="ja-JP"/>
                  <a:t>[W/m-K]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100782464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'C3H8'!$A$41:$A$67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'C3H8'!$B$41:$B$67</c:f>
              <c:numCache>
                <c:formatCode>0.000E+00</c:formatCode>
                <c:ptCount val="27"/>
                <c:pt idx="0">
                  <c:v>2.6868745823547178</c:v>
                </c:pt>
                <c:pt idx="1">
                  <c:v>2.1494996658837744</c:v>
                </c:pt>
                <c:pt idx="2">
                  <c:v>1.791249721569812</c:v>
                </c:pt>
                <c:pt idx="3">
                  <c:v>1.535356904202696</c:v>
                </c:pt>
                <c:pt idx="4">
                  <c:v>1.3434372911773589</c:v>
                </c:pt>
                <c:pt idx="5">
                  <c:v>1.1941664810465413</c:v>
                </c:pt>
                <c:pt idx="6">
                  <c:v>1.0747498329418872</c:v>
                </c:pt>
                <c:pt idx="7">
                  <c:v>0.97704530267444289</c:v>
                </c:pt>
                <c:pt idx="8">
                  <c:v>0.895624860784906</c:v>
                </c:pt>
                <c:pt idx="9">
                  <c:v>0.82673064072452873</c:v>
                </c:pt>
                <c:pt idx="10">
                  <c:v>0.767678452101348</c:v>
                </c:pt>
                <c:pt idx="11">
                  <c:v>0.7164998886279248</c:v>
                </c:pt>
                <c:pt idx="12">
                  <c:v>0.67171864558867944</c:v>
                </c:pt>
                <c:pt idx="13">
                  <c:v>0.63220578408346306</c:v>
                </c:pt>
                <c:pt idx="14">
                  <c:v>0.59708324052327066</c:v>
                </c:pt>
                <c:pt idx="15">
                  <c:v>0.56565780681151956</c:v>
                </c:pt>
                <c:pt idx="16">
                  <c:v>0.5373749164709436</c:v>
                </c:pt>
                <c:pt idx="17">
                  <c:v>0.511785634734232</c:v>
                </c:pt>
                <c:pt idx="18">
                  <c:v>0.48852265133722145</c:v>
                </c:pt>
                <c:pt idx="19">
                  <c:v>0.46728253606169012</c:v>
                </c:pt>
                <c:pt idx="20">
                  <c:v>0.447812430392453</c:v>
                </c:pt>
                <c:pt idx="21">
                  <c:v>0.4298999331767549</c:v>
                </c:pt>
                <c:pt idx="22">
                  <c:v>0.41336532036226437</c:v>
                </c:pt>
                <c:pt idx="23">
                  <c:v>0.39805549368218046</c:v>
                </c:pt>
                <c:pt idx="24">
                  <c:v>0.383839226050674</c:v>
                </c:pt>
                <c:pt idx="25">
                  <c:v>0.37060339066961628</c:v>
                </c:pt>
                <c:pt idx="26">
                  <c:v>0.3582499443139624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'C3H8'!$K$41:$K$46</c:f>
              <c:numCache>
                <c:formatCode>General</c:formatCode>
                <c:ptCount val="6"/>
                <c:pt idx="0">
                  <c:v>273.14999999999998</c:v>
                </c:pt>
                <c:pt idx="1">
                  <c:v>300</c:v>
                </c:pt>
                <c:pt idx="2">
                  <c:v>350</c:v>
                </c:pt>
                <c:pt idx="3">
                  <c:v>400</c:v>
                </c:pt>
                <c:pt idx="4">
                  <c:v>450</c:v>
                </c:pt>
                <c:pt idx="5">
                  <c:v>500</c:v>
                </c:pt>
              </c:numCache>
            </c:numRef>
          </c:xVal>
          <c:yVal>
            <c:numRef>
              <c:f>'C3H8'!$L$41:$L$46</c:f>
              <c:numCache>
                <c:formatCode>0.000E+00</c:formatCode>
                <c:ptCount val="6"/>
                <c:pt idx="0">
                  <c:v>2.008</c:v>
                </c:pt>
                <c:pt idx="1">
                  <c:v>1.8196000000000001</c:v>
                </c:pt>
                <c:pt idx="2">
                  <c:v>1.5505</c:v>
                </c:pt>
                <c:pt idx="3">
                  <c:v>1.3521000000000001</c:v>
                </c:pt>
                <c:pt idx="4">
                  <c:v>1.1995</c:v>
                </c:pt>
                <c:pt idx="5">
                  <c:v>1.0781000000000001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459264"/>
        <c:axId val="100461184"/>
      </c:scatterChart>
      <c:valAx>
        <c:axId val="100459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0461184"/>
        <c:crosses val="autoZero"/>
        <c:crossBetween val="midCat"/>
      </c:valAx>
      <c:valAx>
        <c:axId val="1004611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密度 </a:t>
                </a:r>
                <a:r>
                  <a:rPr lang="en-US" altLang="ja-JP"/>
                  <a:t>[kg/m3]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100459264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'C3H8'!$A$41:$A$67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'C3H8'!$C$41:$C$67</c:f>
              <c:numCache>
                <c:formatCode>0.000E+00</c:formatCode>
                <c:ptCount val="27"/>
                <c:pt idx="0">
                  <c:v>1263.622045654545</c:v>
                </c:pt>
                <c:pt idx="1">
                  <c:v>1463.0321050505274</c:v>
                </c:pt>
                <c:pt idx="2">
                  <c:v>1676.9663079049963</c:v>
                </c:pt>
                <c:pt idx="3">
                  <c:v>1898.0889407631093</c:v>
                </c:pt>
                <c:pt idx="4">
                  <c:v>2120.0949950201975</c:v>
                </c:pt>
                <c:pt idx="5">
                  <c:v>2337.7101669217659</c:v>
                </c:pt>
                <c:pt idx="6">
                  <c:v>2546.6908575634975</c:v>
                </c:pt>
                <c:pt idx="7">
                  <c:v>2743.8241728912426</c:v>
                </c:pt>
                <c:pt idx="8">
                  <c:v>2926.927923701031</c:v>
                </c:pt>
                <c:pt idx="9">
                  <c:v>3094.8506256390656</c:v>
                </c:pt>
                <c:pt idx="10">
                  <c:v>3247.4714992017202</c:v>
                </c:pt>
                <c:pt idx="11">
                  <c:v>3385.7004697355451</c:v>
                </c:pt>
                <c:pt idx="12">
                  <c:v>3511.4781674372684</c:v>
                </c:pt>
                <c:pt idx="13">
                  <c:v>3627.7759273537836</c:v>
                </c:pt>
                <c:pt idx="14">
                  <c:v>3738.5957893821665</c:v>
                </c:pt>
                <c:pt idx="15">
                  <c:v>3848.9704982696658</c:v>
                </c:pt>
                <c:pt idx="16">
                  <c:v>3964.9635071962507</c:v>
                </c:pt>
                <c:pt idx="17">
                  <c:v>4049.2650120904814</c:v>
                </c:pt>
                <c:pt idx="18">
                  <c:v>4129.6987979867063</c:v>
                </c:pt>
                <c:pt idx="19">
                  <c:v>4206.3893705936898</c:v>
                </c:pt>
                <c:pt idx="20">
                  <c:v>4279.4592361213754</c:v>
                </c:pt>
                <c:pt idx="21">
                  <c:v>4349.0289012808917</c:v>
                </c:pt>
                <c:pt idx="22">
                  <c:v>4415.2168732845485</c:v>
                </c:pt>
                <c:pt idx="23">
                  <c:v>4478.1396598458359</c:v>
                </c:pt>
                <c:pt idx="24">
                  <c:v>4537.9117691794336</c:v>
                </c:pt>
                <c:pt idx="25">
                  <c:v>4594.645710001193</c:v>
                </c:pt>
                <c:pt idx="26">
                  <c:v>4648.4519915281599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'C3H8'!$K$41:$K$46</c:f>
              <c:numCache>
                <c:formatCode>General</c:formatCode>
                <c:ptCount val="6"/>
                <c:pt idx="0">
                  <c:v>273.14999999999998</c:v>
                </c:pt>
                <c:pt idx="1">
                  <c:v>300</c:v>
                </c:pt>
                <c:pt idx="2">
                  <c:v>350</c:v>
                </c:pt>
                <c:pt idx="3">
                  <c:v>400</c:v>
                </c:pt>
                <c:pt idx="4">
                  <c:v>450</c:v>
                </c:pt>
                <c:pt idx="5">
                  <c:v>500</c:v>
                </c:pt>
              </c:numCache>
            </c:numRef>
          </c:xVal>
          <c:yVal>
            <c:numRef>
              <c:f>'C3H8'!$M$41:$M$46</c:f>
              <c:numCache>
                <c:formatCode>0.000E+00</c:formatCode>
                <c:ptCount val="6"/>
                <c:pt idx="0">
                  <c:v>1598</c:v>
                </c:pt>
                <c:pt idx="1">
                  <c:v>1684</c:v>
                </c:pt>
                <c:pt idx="2">
                  <c:v>1912</c:v>
                </c:pt>
                <c:pt idx="3">
                  <c:v>2134</c:v>
                </c:pt>
                <c:pt idx="4">
                  <c:v>2352</c:v>
                </c:pt>
                <c:pt idx="5">
                  <c:v>2558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515200"/>
        <c:axId val="100525568"/>
      </c:scatterChart>
      <c:valAx>
        <c:axId val="100515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0525568"/>
        <c:crosses val="autoZero"/>
        <c:crossBetween val="midCat"/>
      </c:valAx>
      <c:valAx>
        <c:axId val="1005255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比熱 </a:t>
                </a:r>
                <a:r>
                  <a:rPr lang="en-US" altLang="ja-JP"/>
                  <a:t>[J/kg-K]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100515200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'C3H8'!$A$41:$A$67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'C3H8'!$D$41:$D$67</c:f>
              <c:numCache>
                <c:formatCode>0.000E+00</c:formatCode>
                <c:ptCount val="27"/>
                <c:pt idx="0">
                  <c:v>5.44696240717491E-6</c:v>
                </c:pt>
                <c:pt idx="1">
                  <c:v>6.8541855996609139E-6</c:v>
                </c:pt>
                <c:pt idx="2">
                  <c:v>8.2409210665022559E-6</c:v>
                </c:pt>
                <c:pt idx="3">
                  <c:v>9.5823469411609291E-6</c:v>
                </c:pt>
                <c:pt idx="4">
                  <c:v>1.0867506406691801E-5</c:v>
                </c:pt>
                <c:pt idx="5">
                  <c:v>1.2094658308989758E-5</c:v>
                </c:pt>
                <c:pt idx="6">
                  <c:v>1.3266984789052408E-5</c:v>
                </c:pt>
                <c:pt idx="7">
                  <c:v>1.4389644284072379E-5</c:v>
                </c:pt>
                <c:pt idx="8">
                  <c:v>1.5468101775703288E-5</c:v>
                </c:pt>
                <c:pt idx="9">
                  <c:v>1.6507347311021766E-5</c:v>
                </c:pt>
                <c:pt idx="10">
                  <c:v>1.7511632477588117E-5</c:v>
                </c:pt>
                <c:pt idx="11">
                  <c:v>1.8484466984647279E-5</c:v>
                </c:pt>
                <c:pt idx="12">
                  <c:v>1.9428722586456799E-5</c:v>
                </c:pt>
                <c:pt idx="13">
                  <c:v>2.0346764288087128E-5</c:v>
                </c:pt>
                <c:pt idx="14">
                  <c:v>2.124057222408703E-5</c:v>
                </c:pt>
                <c:pt idx="15">
                  <c:v>2.2111841032322553E-5</c:v>
                </c:pt>
                <c:pt idx="16">
                  <c:v>2.2962054964269286E-5</c:v>
                </c:pt>
                <c:pt idx="17">
                  <c:v>2.3792541782572041E-5</c:v>
                </c:pt>
                <c:pt idx="18">
                  <c:v>2.4604509943210058E-5</c:v>
                </c:pt>
                <c:pt idx="19">
                  <c:v>2.5399073455073857E-5</c:v>
                </c:pt>
                <c:pt idx="20">
                  <c:v>2.6177268104991519E-5</c:v>
                </c:pt>
                <c:pt idx="21">
                  <c:v>2.6940061896409699E-5</c:v>
                </c:pt>
                <c:pt idx="22">
                  <c:v>2.7688361779478828E-5</c:v>
                </c:pt>
                <c:pt idx="23">
                  <c:v>2.8423018120736095E-5</c:v>
                </c:pt>
                <c:pt idx="24">
                  <c:v>2.9144827880355149E-5</c:v>
                </c:pt>
                <c:pt idx="25">
                  <c:v>2.9854537116061225E-5</c:v>
                </c:pt>
                <c:pt idx="26">
                  <c:v>3.0552843189245938E-5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'C3H8'!$K$41:$K$46</c:f>
              <c:numCache>
                <c:formatCode>General</c:formatCode>
                <c:ptCount val="6"/>
                <c:pt idx="0">
                  <c:v>273.14999999999998</c:v>
                </c:pt>
                <c:pt idx="1">
                  <c:v>300</c:v>
                </c:pt>
                <c:pt idx="2">
                  <c:v>350</c:v>
                </c:pt>
                <c:pt idx="3">
                  <c:v>400</c:v>
                </c:pt>
                <c:pt idx="4">
                  <c:v>450</c:v>
                </c:pt>
                <c:pt idx="5">
                  <c:v>500</c:v>
                </c:pt>
              </c:numCache>
            </c:numRef>
          </c:xVal>
          <c:yVal>
            <c:numRef>
              <c:f>'C3H8'!$N$41:$N$46</c:f>
              <c:numCache>
                <c:formatCode>0.000E+00</c:formatCode>
                <c:ptCount val="6"/>
                <c:pt idx="0">
                  <c:v>7.4999999999999993E-6</c:v>
                </c:pt>
                <c:pt idx="1">
                  <c:v>8.210000000000001E-6</c:v>
                </c:pt>
                <c:pt idx="2">
                  <c:v>9.5399999999999984E-6</c:v>
                </c:pt>
                <c:pt idx="3">
                  <c:v>1.08E-5</c:v>
                </c:pt>
                <c:pt idx="4">
                  <c:v>1.2099999999999999E-5</c:v>
                </c:pt>
                <c:pt idx="5">
                  <c:v>1.3099999999999998E-5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538624"/>
        <c:axId val="100544896"/>
      </c:scatterChart>
      <c:valAx>
        <c:axId val="1005386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0544896"/>
        <c:crosses val="autoZero"/>
        <c:crossBetween val="midCat"/>
      </c:valAx>
      <c:valAx>
        <c:axId val="1005448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粘性係数 </a:t>
                </a:r>
                <a:r>
                  <a:rPr lang="en-US" altLang="ja-JP"/>
                  <a:t>[Pa-s]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100538624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'C3H8'!$A$41:$A$67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'C3H8'!$E$41:$E$67</c:f>
              <c:numCache>
                <c:formatCode>0.000E+00</c:formatCode>
                <c:ptCount val="27"/>
                <c:pt idx="0">
                  <c:v>9.5476049910505085E-3</c:v>
                </c:pt>
                <c:pt idx="1">
                  <c:v>1.3818397033264136E-2</c:v>
                </c:pt>
                <c:pt idx="2">
                  <c:v>1.8941307980151367E-2</c:v>
                </c:pt>
                <c:pt idx="3">
                  <c:v>2.4821415647349462E-2</c:v>
                </c:pt>
                <c:pt idx="4">
                  <c:v>3.1335100325106023E-2</c:v>
                </c:pt>
                <c:pt idx="5">
                  <c:v>3.8347655011598036E-2</c:v>
                </c:pt>
                <c:pt idx="6">
                  <c:v>4.5724423079442064E-2</c:v>
                </c:pt>
                <c:pt idx="7">
                  <c:v>5.3338064055453653E-2</c:v>
                </c:pt>
                <c:pt idx="8">
                  <c:v>6.1074173198387961E-2</c:v>
                </c:pt>
                <c:pt idx="9">
                  <c:v>6.8836509943251273E-2</c:v>
                </c:pt>
                <c:pt idx="10">
                  <c:v>7.6552317771281922E-2</c:v>
                </c:pt>
                <c:pt idx="11">
                  <c:v>8.4177793112087521E-2</c:v>
                </c:pt>
                <c:pt idx="12">
                  <c:v>9.1703593132073144E-2</c:v>
                </c:pt>
                <c:pt idx="13">
                  <c:v>9.9160244730962382E-2</c:v>
                </c:pt>
                <c:pt idx="14">
                  <c:v>0.10662334841520539</c:v>
                </c:pt>
                <c:pt idx="15">
                  <c:v>0.11421851664220932</c:v>
                </c:pt>
                <c:pt idx="16">
                  <c:v>0.1221260270436787</c:v>
                </c:pt>
                <c:pt idx="17">
                  <c:v>0.12919064187919385</c:v>
                </c:pt>
                <c:pt idx="18">
                  <c:v>0.13621185611622877</c:v>
                </c:pt>
                <c:pt idx="19">
                  <c:v>0.14318178906917445</c:v>
                </c:pt>
                <c:pt idx="20">
                  <c:v>0.15009354896478513</c:v>
                </c:pt>
                <c:pt idx="21">
                  <c:v>0.15694116594974672</c:v>
                </c:pt>
                <c:pt idx="22">
                  <c:v>0.16371951809759058</c:v>
                </c:pt>
                <c:pt idx="23">
                  <c:v>0.1704242554733448</c:v>
                </c:pt>
                <c:pt idx="24">
                  <c:v>0.17705172584576645</c:v>
                </c:pt>
                <c:pt idx="25">
                  <c:v>0.18359890439375409</c:v>
                </c:pt>
                <c:pt idx="26">
                  <c:v>0.19006332877778939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'C3H8'!$K$41:$K$46</c:f>
              <c:numCache>
                <c:formatCode>General</c:formatCode>
                <c:ptCount val="6"/>
                <c:pt idx="0">
                  <c:v>273.14999999999998</c:v>
                </c:pt>
                <c:pt idx="1">
                  <c:v>300</c:v>
                </c:pt>
                <c:pt idx="2">
                  <c:v>350</c:v>
                </c:pt>
                <c:pt idx="3">
                  <c:v>400</c:v>
                </c:pt>
                <c:pt idx="4">
                  <c:v>450</c:v>
                </c:pt>
                <c:pt idx="5">
                  <c:v>500</c:v>
                </c:pt>
              </c:numCache>
            </c:numRef>
          </c:xVal>
          <c:yVal>
            <c:numRef>
              <c:f>'C3H8'!$O$41:$O$46</c:f>
              <c:numCache>
                <c:formatCode>0.000E+00</c:formatCode>
                <c:ptCount val="6"/>
                <c:pt idx="0">
                  <c:v>1.5699999999999999E-2</c:v>
                </c:pt>
                <c:pt idx="1">
                  <c:v>1.84E-2</c:v>
                </c:pt>
                <c:pt idx="2">
                  <c:v>2.4199999999999999E-2</c:v>
                </c:pt>
                <c:pt idx="3">
                  <c:v>3.0300000000000001E-2</c:v>
                </c:pt>
                <c:pt idx="4">
                  <c:v>3.6899999999999995E-2</c:v>
                </c:pt>
                <c:pt idx="5">
                  <c:v>4.3700000000000003E-2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582528"/>
        <c:axId val="100584448"/>
      </c:scatterChart>
      <c:valAx>
        <c:axId val="100582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0584448"/>
        <c:crosses val="autoZero"/>
        <c:crossBetween val="midCat"/>
      </c:valAx>
      <c:valAx>
        <c:axId val="1005844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熱伝導率 </a:t>
                </a:r>
                <a:r>
                  <a:rPr lang="en-US" altLang="ja-JP"/>
                  <a:t>[W/m-K]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100582528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Air!$C$44:$C$70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Air!$F$44:$F$70</c:f>
              <c:numCache>
                <c:formatCode>0.000E+00</c:formatCode>
                <c:ptCount val="27"/>
                <c:pt idx="0">
                  <c:v>1.7555064747346554</c:v>
                </c:pt>
                <c:pt idx="1">
                  <c:v>1.4044051797877244</c:v>
                </c:pt>
                <c:pt idx="2">
                  <c:v>1.1703376498231037</c:v>
                </c:pt>
                <c:pt idx="3">
                  <c:v>1.0031465569912317</c:v>
                </c:pt>
                <c:pt idx="4">
                  <c:v>0.87775323736732769</c:v>
                </c:pt>
                <c:pt idx="5">
                  <c:v>0.78022509988206923</c:v>
                </c:pt>
                <c:pt idx="6">
                  <c:v>0.70220258989386219</c:v>
                </c:pt>
                <c:pt idx="7">
                  <c:v>0.63836599081260192</c:v>
                </c:pt>
                <c:pt idx="8">
                  <c:v>0.58516882491155187</c:v>
                </c:pt>
                <c:pt idx="9">
                  <c:v>0.54015583837989412</c:v>
                </c:pt>
                <c:pt idx="10">
                  <c:v>0.50157327849561584</c:v>
                </c:pt>
                <c:pt idx="11">
                  <c:v>0.46813505992924143</c:v>
                </c:pt>
                <c:pt idx="12">
                  <c:v>0.43887661868366384</c:v>
                </c:pt>
                <c:pt idx="13">
                  <c:v>0.41306034699638949</c:v>
                </c:pt>
                <c:pt idx="14">
                  <c:v>0.39011254994103461</c:v>
                </c:pt>
                <c:pt idx="15">
                  <c:v>0.36958031047045375</c:v>
                </c:pt>
                <c:pt idx="16">
                  <c:v>0.3511012949469311</c:v>
                </c:pt>
                <c:pt idx="17">
                  <c:v>0.33438218566374384</c:v>
                </c:pt>
                <c:pt idx="18">
                  <c:v>0.31918299540630096</c:v>
                </c:pt>
                <c:pt idx="19">
                  <c:v>0.3053054738668966</c:v>
                </c:pt>
                <c:pt idx="20">
                  <c:v>0.29258441245577593</c:v>
                </c:pt>
                <c:pt idx="21">
                  <c:v>0.28088103595754493</c:v>
                </c:pt>
                <c:pt idx="22">
                  <c:v>0.27007791918994706</c:v>
                </c:pt>
                <c:pt idx="23">
                  <c:v>0.26007503329402304</c:v>
                </c:pt>
                <c:pt idx="24">
                  <c:v>0.25078663924780792</c:v>
                </c:pt>
                <c:pt idx="25">
                  <c:v>0.24213882410133175</c:v>
                </c:pt>
                <c:pt idx="26">
                  <c:v>0.23406752996462071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Air!$H$44:$H$70</c:f>
              <c:numCache>
                <c:formatCode>General</c:formatCode>
                <c:ptCount val="27"/>
                <c:pt idx="0">
                  <c:v>100</c:v>
                </c:pt>
                <c:pt idx="1">
                  <c:v>150</c:v>
                </c:pt>
                <c:pt idx="2">
                  <c:v>200</c:v>
                </c:pt>
                <c:pt idx="3">
                  <c:v>240</c:v>
                </c:pt>
                <c:pt idx="4">
                  <c:v>260</c:v>
                </c:pt>
                <c:pt idx="5">
                  <c:v>280</c:v>
                </c:pt>
                <c:pt idx="6">
                  <c:v>300</c:v>
                </c:pt>
                <c:pt idx="7">
                  <c:v>320</c:v>
                </c:pt>
                <c:pt idx="8">
                  <c:v>340</c:v>
                </c:pt>
                <c:pt idx="9">
                  <c:v>360</c:v>
                </c:pt>
                <c:pt idx="10">
                  <c:v>380</c:v>
                </c:pt>
                <c:pt idx="11">
                  <c:v>400</c:v>
                </c:pt>
                <c:pt idx="12">
                  <c:v>420</c:v>
                </c:pt>
                <c:pt idx="13">
                  <c:v>440</c:v>
                </c:pt>
                <c:pt idx="14">
                  <c:v>460</c:v>
                </c:pt>
                <c:pt idx="15">
                  <c:v>480</c:v>
                </c:pt>
                <c:pt idx="16">
                  <c:v>500</c:v>
                </c:pt>
                <c:pt idx="17">
                  <c:v>550</c:v>
                </c:pt>
                <c:pt idx="18">
                  <c:v>600</c:v>
                </c:pt>
                <c:pt idx="19">
                  <c:v>650</c:v>
                </c:pt>
                <c:pt idx="20">
                  <c:v>700</c:v>
                </c:pt>
                <c:pt idx="21">
                  <c:v>800</c:v>
                </c:pt>
                <c:pt idx="22">
                  <c:v>900</c:v>
                </c:pt>
                <c:pt idx="23">
                  <c:v>1000</c:v>
                </c:pt>
                <c:pt idx="24">
                  <c:v>1100</c:v>
                </c:pt>
                <c:pt idx="25">
                  <c:v>1200</c:v>
                </c:pt>
                <c:pt idx="26">
                  <c:v>1500</c:v>
                </c:pt>
              </c:numCache>
            </c:numRef>
          </c:xVal>
          <c:yVal>
            <c:numRef>
              <c:f>Air!$I$44:$I$70</c:f>
              <c:numCache>
                <c:formatCode>0.000E+00</c:formatCode>
                <c:ptCount val="27"/>
                <c:pt idx="0">
                  <c:v>3.6109</c:v>
                </c:pt>
                <c:pt idx="1">
                  <c:v>2.3660999999999999</c:v>
                </c:pt>
                <c:pt idx="2">
                  <c:v>1.7679</c:v>
                </c:pt>
                <c:pt idx="3">
                  <c:v>1.4715</c:v>
                </c:pt>
                <c:pt idx="4">
                  <c:v>1.3577999999999999</c:v>
                </c:pt>
                <c:pt idx="5">
                  <c:v>1.2605999999999999</c:v>
                </c:pt>
                <c:pt idx="6">
                  <c:v>1.1762999999999999</c:v>
                </c:pt>
                <c:pt idx="7">
                  <c:v>1.1026</c:v>
                </c:pt>
                <c:pt idx="8">
                  <c:v>1.0376000000000001</c:v>
                </c:pt>
                <c:pt idx="9">
                  <c:v>0.97989999999999999</c:v>
                </c:pt>
                <c:pt idx="10">
                  <c:v>0.92820000000000003</c:v>
                </c:pt>
                <c:pt idx="11">
                  <c:v>0.88180000000000003</c:v>
                </c:pt>
                <c:pt idx="12">
                  <c:v>0.83979999999999999</c:v>
                </c:pt>
                <c:pt idx="13">
                  <c:v>0.80159999999999998</c:v>
                </c:pt>
                <c:pt idx="14">
                  <c:v>0.76670000000000005</c:v>
                </c:pt>
                <c:pt idx="15">
                  <c:v>0.73470000000000002</c:v>
                </c:pt>
                <c:pt idx="16">
                  <c:v>0.70530000000000004</c:v>
                </c:pt>
                <c:pt idx="17">
                  <c:v>0.64119999999999999</c:v>
                </c:pt>
                <c:pt idx="18">
                  <c:v>0.58779999999999999</c:v>
                </c:pt>
                <c:pt idx="19">
                  <c:v>0.54249999999999998</c:v>
                </c:pt>
                <c:pt idx="20">
                  <c:v>0.50380000000000003</c:v>
                </c:pt>
                <c:pt idx="21">
                  <c:v>0.44080000000000003</c:v>
                </c:pt>
                <c:pt idx="22">
                  <c:v>0.39179999999999998</c:v>
                </c:pt>
                <c:pt idx="23">
                  <c:v>0.35270000000000001</c:v>
                </c:pt>
                <c:pt idx="24">
                  <c:v>0.3206</c:v>
                </c:pt>
                <c:pt idx="25">
                  <c:v>0.29389999999999999</c:v>
                </c:pt>
                <c:pt idx="26">
                  <c:v>0.2351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995840"/>
        <c:axId val="100997760"/>
      </c:scatterChart>
      <c:valAx>
        <c:axId val="100995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0997760"/>
        <c:crosses val="autoZero"/>
        <c:crossBetween val="midCat"/>
      </c:valAx>
      <c:valAx>
        <c:axId val="1009977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密度 </a:t>
                </a:r>
                <a:r>
                  <a:rPr lang="en-US" altLang="ja-JP"/>
                  <a:t>[kg/m3]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100995840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Air!$C$75:$C$101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Air!$F$75:$F$101</c:f>
              <c:numCache>
                <c:formatCode>0.000E+00</c:formatCode>
                <c:ptCount val="27"/>
                <c:pt idx="0">
                  <c:v>1011.1260952696389</c:v>
                </c:pt>
                <c:pt idx="1">
                  <c:v>1010.933717410529</c:v>
                </c:pt>
                <c:pt idx="2">
                  <c:v>1012.7549759155107</c:v>
                </c:pt>
                <c:pt idx="3">
                  <c:v>1016.4785864001594</c:v>
                </c:pt>
                <c:pt idx="4">
                  <c:v>1021.9725592699406</c:v>
                </c:pt>
                <c:pt idx="5">
                  <c:v>1029.0841997202115</c:v>
                </c:pt>
                <c:pt idx="6">
                  <c:v>1037.6401077362202</c:v>
                </c:pt>
                <c:pt idx="7">
                  <c:v>1047.4461780931065</c:v>
                </c:pt>
                <c:pt idx="8">
                  <c:v>1058.2876003559008</c:v>
                </c:pt>
                <c:pt idx="9">
                  <c:v>1069.9288588795253</c:v>
                </c:pt>
                <c:pt idx="10">
                  <c:v>1082.1137328087932</c:v>
                </c:pt>
                <c:pt idx="11">
                  <c:v>1094.5652960784087</c:v>
                </c:pt>
                <c:pt idx="12">
                  <c:v>1106.9859174129676</c:v>
                </c:pt>
                <c:pt idx="13">
                  <c:v>1119.0572603269568</c:v>
                </c:pt>
                <c:pt idx="14">
                  <c:v>1130.4402831247539</c:v>
                </c:pt>
                <c:pt idx="15">
                  <c:v>1140.7752389006293</c:v>
                </c:pt>
                <c:pt idx="16">
                  <c:v>1149.6816763629611</c:v>
                </c:pt>
                <c:pt idx="17">
                  <c:v>1158.0105328449172</c:v>
                </c:pt>
                <c:pt idx="18">
                  <c:v>1165.9968203610824</c:v>
                </c:pt>
                <c:pt idx="19">
                  <c:v>1173.6513675037506</c:v>
                </c:pt>
                <c:pt idx="20">
                  <c:v>1180.9848320533208</c:v>
                </c:pt>
                <c:pt idx="21">
                  <c:v>1188.0077009782972</c:v>
                </c:pt>
                <c:pt idx="22">
                  <c:v>1194.7302904352887</c:v>
                </c:pt>
                <c:pt idx="23">
                  <c:v>1201.1627457690101</c:v>
                </c:pt>
                <c:pt idx="24">
                  <c:v>1207.3150415122818</c:v>
                </c:pt>
                <c:pt idx="25">
                  <c:v>1213.1969813860289</c:v>
                </c:pt>
                <c:pt idx="26">
                  <c:v>1218.8181982992817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Air!$H$75:$H$101</c:f>
              <c:numCache>
                <c:formatCode>General</c:formatCode>
                <c:ptCount val="27"/>
                <c:pt idx="0">
                  <c:v>100</c:v>
                </c:pt>
                <c:pt idx="1">
                  <c:v>150</c:v>
                </c:pt>
                <c:pt idx="2">
                  <c:v>200</c:v>
                </c:pt>
                <c:pt idx="3">
                  <c:v>240</c:v>
                </c:pt>
                <c:pt idx="4">
                  <c:v>260</c:v>
                </c:pt>
                <c:pt idx="5">
                  <c:v>280</c:v>
                </c:pt>
                <c:pt idx="6">
                  <c:v>300</c:v>
                </c:pt>
                <c:pt idx="7">
                  <c:v>320</c:v>
                </c:pt>
                <c:pt idx="8">
                  <c:v>340</c:v>
                </c:pt>
                <c:pt idx="9">
                  <c:v>360</c:v>
                </c:pt>
                <c:pt idx="10">
                  <c:v>380</c:v>
                </c:pt>
                <c:pt idx="11">
                  <c:v>400</c:v>
                </c:pt>
                <c:pt idx="12">
                  <c:v>420</c:v>
                </c:pt>
                <c:pt idx="13">
                  <c:v>440</c:v>
                </c:pt>
                <c:pt idx="14">
                  <c:v>460</c:v>
                </c:pt>
                <c:pt idx="15">
                  <c:v>480</c:v>
                </c:pt>
                <c:pt idx="16">
                  <c:v>500</c:v>
                </c:pt>
                <c:pt idx="17">
                  <c:v>550</c:v>
                </c:pt>
                <c:pt idx="18">
                  <c:v>600</c:v>
                </c:pt>
                <c:pt idx="19">
                  <c:v>650</c:v>
                </c:pt>
                <c:pt idx="20">
                  <c:v>700</c:v>
                </c:pt>
                <c:pt idx="21">
                  <c:v>800</c:v>
                </c:pt>
                <c:pt idx="22">
                  <c:v>900</c:v>
                </c:pt>
                <c:pt idx="23">
                  <c:v>1000</c:v>
                </c:pt>
                <c:pt idx="24">
                  <c:v>1100</c:v>
                </c:pt>
                <c:pt idx="25">
                  <c:v>1200</c:v>
                </c:pt>
                <c:pt idx="26">
                  <c:v>1500</c:v>
                </c:pt>
              </c:numCache>
            </c:numRef>
          </c:xVal>
          <c:yVal>
            <c:numRef>
              <c:f>Air!$I$75:$I$101</c:f>
              <c:numCache>
                <c:formatCode>0.000E+00</c:formatCode>
                <c:ptCount val="27"/>
                <c:pt idx="0">
                  <c:v>1072</c:v>
                </c:pt>
                <c:pt idx="1">
                  <c:v>1018</c:v>
                </c:pt>
                <c:pt idx="2">
                  <c:v>1008.9999999999999</c:v>
                </c:pt>
                <c:pt idx="3">
                  <c:v>1006.9999999999999</c:v>
                </c:pt>
                <c:pt idx="4">
                  <c:v>1006.9999999999999</c:v>
                </c:pt>
                <c:pt idx="5">
                  <c:v>1006.9999999999999</c:v>
                </c:pt>
                <c:pt idx="6">
                  <c:v>1006.9999999999999</c:v>
                </c:pt>
                <c:pt idx="7">
                  <c:v>1008</c:v>
                </c:pt>
                <c:pt idx="8">
                  <c:v>1008.9999999999999</c:v>
                </c:pt>
                <c:pt idx="9">
                  <c:v>1010.9999999999999</c:v>
                </c:pt>
                <c:pt idx="10">
                  <c:v>1012</c:v>
                </c:pt>
                <c:pt idx="11">
                  <c:v>1014.9999999999999</c:v>
                </c:pt>
                <c:pt idx="12">
                  <c:v>1016.9999999999999</c:v>
                </c:pt>
                <c:pt idx="13">
                  <c:v>1020</c:v>
                </c:pt>
                <c:pt idx="14">
                  <c:v>1022.9999999999999</c:v>
                </c:pt>
                <c:pt idx="15">
                  <c:v>1027</c:v>
                </c:pt>
                <c:pt idx="16">
                  <c:v>1031</c:v>
                </c:pt>
                <c:pt idx="17">
                  <c:v>1041</c:v>
                </c:pt>
                <c:pt idx="18">
                  <c:v>1052</c:v>
                </c:pt>
                <c:pt idx="19">
                  <c:v>1064</c:v>
                </c:pt>
                <c:pt idx="20">
                  <c:v>1076</c:v>
                </c:pt>
                <c:pt idx="21">
                  <c:v>1099</c:v>
                </c:pt>
                <c:pt idx="22">
                  <c:v>1122</c:v>
                </c:pt>
                <c:pt idx="23">
                  <c:v>1142</c:v>
                </c:pt>
                <c:pt idx="24">
                  <c:v>1160</c:v>
                </c:pt>
                <c:pt idx="25">
                  <c:v>1175</c:v>
                </c:pt>
                <c:pt idx="26">
                  <c:v>1212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043584"/>
        <c:axId val="101045760"/>
      </c:scatterChart>
      <c:valAx>
        <c:axId val="1010435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1045760"/>
        <c:crosses val="autoZero"/>
        <c:crossBetween val="midCat"/>
      </c:valAx>
      <c:valAx>
        <c:axId val="1010457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比熱 </a:t>
                </a:r>
                <a:r>
                  <a:rPr lang="en-US" altLang="ja-JP"/>
                  <a:t>[J/kg-K]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101043584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Air!$C$106:$C$132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Air!$F$106:$F$132</c:f>
              <c:numCache>
                <c:formatCode>0.000E+00</c:formatCode>
                <c:ptCount val="27"/>
                <c:pt idx="0">
                  <c:v>1.345390038167331E-5</c:v>
                </c:pt>
                <c:pt idx="1">
                  <c:v>1.6164095191808605E-5</c:v>
                </c:pt>
                <c:pt idx="2">
                  <c:v>1.8641849529826975E-5</c:v>
                </c:pt>
                <c:pt idx="3">
                  <c:v>2.0939301087667491E-5</c:v>
                </c:pt>
                <c:pt idx="4">
                  <c:v>2.3089230871818118E-5</c:v>
                </c:pt>
                <c:pt idx="5">
                  <c:v>2.5115179971084045E-5</c:v>
                </c:pt>
                <c:pt idx="6">
                  <c:v>2.703597049653804E-5</c:v>
                </c:pt>
                <c:pt idx="7">
                  <c:v>2.8867296410523862E-5</c:v>
                </c:pt>
                <c:pt idx="8">
                  <c:v>3.0622294433713432E-5</c:v>
                </c:pt>
                <c:pt idx="9">
                  <c:v>3.2311867121843983E-5</c:v>
                </c:pt>
                <c:pt idx="10">
                  <c:v>3.3944979377933027E-5</c:v>
                </c:pt>
                <c:pt idx="11">
                  <c:v>3.5528958021010296E-5</c:v>
                </c:pt>
                <c:pt idx="12">
                  <c:v>3.7069778115843074E-5</c:v>
                </c:pt>
                <c:pt idx="13">
                  <c:v>3.8572319419205559E-5</c:v>
                </c:pt>
                <c:pt idx="14">
                  <c:v>4.0040584962083996E-5</c:v>
                </c:pt>
                <c:pt idx="15">
                  <c:v>4.1477880996868336E-5</c:v>
                </c:pt>
                <c:pt idx="16">
                  <c:v>4.2886961660870235E-5</c:v>
                </c:pt>
                <c:pt idx="17">
                  <c:v>4.4270143441377701E-5</c:v>
                </c:pt>
                <c:pt idx="18">
                  <c:v>4.5629394829209508E-5</c:v>
                </c:pt>
                <c:pt idx="19">
                  <c:v>4.6966406126390172E-5</c:v>
                </c:pt>
                <c:pt idx="20">
                  <c:v>4.828264366241438E-5</c:v>
                </c:pt>
                <c:pt idx="21">
                  <c:v>4.9579391907529684E-5</c:v>
                </c:pt>
                <c:pt idx="22">
                  <c:v>5.0857786263260796E-5</c:v>
                </c:pt>
                <c:pt idx="23">
                  <c:v>5.2118838704024021E-5</c:v>
                </c:pt>
                <c:pt idx="24">
                  <c:v>5.3363457947472109E-5</c:v>
                </c:pt>
                <c:pt idx="25">
                  <c:v>5.4592465436805669E-5</c:v>
                </c:pt>
                <c:pt idx="26">
                  <c:v>5.5806608110927073E-5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Air!$H$106:$H$132</c:f>
              <c:numCache>
                <c:formatCode>General</c:formatCode>
                <c:ptCount val="27"/>
                <c:pt idx="0">
                  <c:v>100</c:v>
                </c:pt>
                <c:pt idx="1">
                  <c:v>150</c:v>
                </c:pt>
                <c:pt idx="2">
                  <c:v>200</c:v>
                </c:pt>
                <c:pt idx="3">
                  <c:v>240</c:v>
                </c:pt>
                <c:pt idx="4">
                  <c:v>260</c:v>
                </c:pt>
                <c:pt idx="5">
                  <c:v>280</c:v>
                </c:pt>
                <c:pt idx="6">
                  <c:v>300</c:v>
                </c:pt>
                <c:pt idx="7">
                  <c:v>320</c:v>
                </c:pt>
                <c:pt idx="8">
                  <c:v>340</c:v>
                </c:pt>
                <c:pt idx="9">
                  <c:v>360</c:v>
                </c:pt>
                <c:pt idx="10">
                  <c:v>380</c:v>
                </c:pt>
                <c:pt idx="11">
                  <c:v>400</c:v>
                </c:pt>
                <c:pt idx="12">
                  <c:v>420</c:v>
                </c:pt>
                <c:pt idx="13">
                  <c:v>440</c:v>
                </c:pt>
                <c:pt idx="14">
                  <c:v>460</c:v>
                </c:pt>
                <c:pt idx="15">
                  <c:v>480</c:v>
                </c:pt>
                <c:pt idx="16">
                  <c:v>500</c:v>
                </c:pt>
                <c:pt idx="17">
                  <c:v>550</c:v>
                </c:pt>
                <c:pt idx="18">
                  <c:v>600</c:v>
                </c:pt>
                <c:pt idx="19">
                  <c:v>650</c:v>
                </c:pt>
                <c:pt idx="20">
                  <c:v>700</c:v>
                </c:pt>
                <c:pt idx="21">
                  <c:v>800</c:v>
                </c:pt>
                <c:pt idx="22">
                  <c:v>900</c:v>
                </c:pt>
                <c:pt idx="23">
                  <c:v>1000</c:v>
                </c:pt>
                <c:pt idx="24">
                  <c:v>1100</c:v>
                </c:pt>
                <c:pt idx="25">
                  <c:v>1200</c:v>
                </c:pt>
                <c:pt idx="26">
                  <c:v>1500</c:v>
                </c:pt>
              </c:numCache>
            </c:numRef>
          </c:xVal>
          <c:yVal>
            <c:numRef>
              <c:f>Air!$I$106:$I$132</c:f>
              <c:numCache>
                <c:formatCode>0.000E+00</c:formatCode>
                <c:ptCount val="27"/>
                <c:pt idx="0">
                  <c:v>7.0999999999999989E-6</c:v>
                </c:pt>
                <c:pt idx="1">
                  <c:v>1.04E-5</c:v>
                </c:pt>
                <c:pt idx="2">
                  <c:v>1.34E-5</c:v>
                </c:pt>
                <c:pt idx="3">
                  <c:v>1.5500000000000001E-5</c:v>
                </c:pt>
                <c:pt idx="4">
                  <c:v>1.66E-5</c:v>
                </c:pt>
                <c:pt idx="5">
                  <c:v>1.7600000000000001E-5</c:v>
                </c:pt>
                <c:pt idx="6">
                  <c:v>1.8620000000000001E-5</c:v>
                </c:pt>
                <c:pt idx="7">
                  <c:v>1.969E-5</c:v>
                </c:pt>
                <c:pt idx="8">
                  <c:v>2.0629999999999997E-5</c:v>
                </c:pt>
                <c:pt idx="9">
                  <c:v>2.1539999999999997E-5</c:v>
                </c:pt>
                <c:pt idx="10">
                  <c:v>2.2420000000000002E-5</c:v>
                </c:pt>
                <c:pt idx="11">
                  <c:v>2.3269999999999999E-5</c:v>
                </c:pt>
                <c:pt idx="12">
                  <c:v>2.41E-5</c:v>
                </c:pt>
                <c:pt idx="13">
                  <c:v>2.4899999999999999E-5</c:v>
                </c:pt>
                <c:pt idx="14">
                  <c:v>2.569E-5</c:v>
                </c:pt>
                <c:pt idx="15">
                  <c:v>2.546E-5</c:v>
                </c:pt>
                <c:pt idx="16">
                  <c:v>2.7209999999999999E-5</c:v>
                </c:pt>
                <c:pt idx="17">
                  <c:v>2.9029999999999998E-5</c:v>
                </c:pt>
                <c:pt idx="18">
                  <c:v>3.078E-5</c:v>
                </c:pt>
                <c:pt idx="19">
                  <c:v>3.2469999999999999E-5</c:v>
                </c:pt>
                <c:pt idx="20">
                  <c:v>3.4100000000000002E-5</c:v>
                </c:pt>
                <c:pt idx="21">
                  <c:v>3.7229999999999994E-5</c:v>
                </c:pt>
                <c:pt idx="22">
                  <c:v>4.0219999999999998E-5</c:v>
                </c:pt>
                <c:pt idx="23">
                  <c:v>4.3079999999999994E-5</c:v>
                </c:pt>
                <c:pt idx="24">
                  <c:v>4.5840000000000002E-5</c:v>
                </c:pt>
                <c:pt idx="25">
                  <c:v>4.8520000000000003E-5</c:v>
                </c:pt>
                <c:pt idx="26">
                  <c:v>5.6109999999999996E-5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054720"/>
        <c:axId val="101069184"/>
      </c:scatterChart>
      <c:valAx>
        <c:axId val="101054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1069184"/>
        <c:crosses val="autoZero"/>
        <c:crossBetween val="midCat"/>
      </c:valAx>
      <c:valAx>
        <c:axId val="1010691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粘性係数 </a:t>
                </a:r>
                <a:r>
                  <a:rPr lang="en-US" altLang="ja-JP"/>
                  <a:t>[Pa-s]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101054720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Air!$C$137:$C$163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Air!$F$137:$F$163</c:f>
              <c:numCache>
                <c:formatCode>0.000E+00</c:formatCode>
                <c:ptCount val="27"/>
                <c:pt idx="0">
                  <c:v>1.9647911651115405E-2</c:v>
                </c:pt>
                <c:pt idx="1">
                  <c:v>2.3600058254028732E-2</c:v>
                </c:pt>
                <c:pt idx="2">
                  <c:v>2.7263824558383581E-2</c:v>
                </c:pt>
                <c:pt idx="3">
                  <c:v>3.0730631755747931E-2</c:v>
                </c:pt>
                <c:pt idx="4">
                  <c:v>3.405899181035741E-2</c:v>
                </c:pt>
                <c:pt idx="5">
                  <c:v>3.7289995551057116E-2</c:v>
                </c:pt>
                <c:pt idx="6">
                  <c:v>4.0454324834570406E-2</c:v>
                </c:pt>
                <c:pt idx="7">
                  <c:v>4.3574874660846613E-2</c:v>
                </c:pt>
                <c:pt idx="8">
                  <c:v>4.6667794882446004E-2</c:v>
                </c:pt>
                <c:pt idx="9">
                  <c:v>4.9743083092238627E-2</c:v>
                </c:pt>
                <c:pt idx="10">
                  <c:v>5.2805067059699687E-2</c:v>
                </c:pt>
                <c:pt idx="11">
                  <c:v>5.5852840200481986E-2</c:v>
                </c:pt>
                <c:pt idx="12">
                  <c:v>5.8880644584648381E-2</c:v>
                </c:pt>
                <c:pt idx="13">
                  <c:v>6.1878190874701117E-2</c:v>
                </c:pt>
                <c:pt idx="14">
                  <c:v>6.4830912643545513E-2</c:v>
                </c:pt>
                <c:pt idx="15">
                  <c:v>6.7720159469828914E-2</c:v>
                </c:pt>
                <c:pt idx="16">
                  <c:v>7.0523336832055666E-2</c:v>
                </c:pt>
                <c:pt idx="17">
                  <c:v>7.3279059414308484E-2</c:v>
                </c:pt>
                <c:pt idx="18">
                  <c:v>7.6004827379117235E-2</c:v>
                </c:pt>
                <c:pt idx="19">
                  <c:v>7.8701575652885519E-2</c:v>
                </c:pt>
                <c:pt idx="20">
                  <c:v>8.1370052580283431E-2</c:v>
                </c:pt>
                <c:pt idx="21">
                  <c:v>8.4010869535379215E-2</c:v>
                </c:pt>
                <c:pt idx="22">
                  <c:v>8.6624538667614048E-2</c:v>
                </c:pt>
                <c:pt idx="23">
                  <c:v>8.921150152183252E-2</c:v>
                </c:pt>
                <c:pt idx="24">
                  <c:v>9.1772150682307693E-2</c:v>
                </c:pt>
                <c:pt idx="25">
                  <c:v>9.4306846105408307E-2</c:v>
                </c:pt>
                <c:pt idx="26">
                  <c:v>9.6815927417256614E-2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Air!$H$137:$H$163</c:f>
              <c:numCache>
                <c:formatCode>General</c:formatCode>
                <c:ptCount val="27"/>
                <c:pt idx="0">
                  <c:v>100</c:v>
                </c:pt>
                <c:pt idx="1">
                  <c:v>150</c:v>
                </c:pt>
                <c:pt idx="2">
                  <c:v>200</c:v>
                </c:pt>
                <c:pt idx="3">
                  <c:v>240</c:v>
                </c:pt>
                <c:pt idx="4">
                  <c:v>260</c:v>
                </c:pt>
                <c:pt idx="5">
                  <c:v>280</c:v>
                </c:pt>
                <c:pt idx="6">
                  <c:v>300</c:v>
                </c:pt>
                <c:pt idx="7">
                  <c:v>320</c:v>
                </c:pt>
                <c:pt idx="8">
                  <c:v>340</c:v>
                </c:pt>
                <c:pt idx="9">
                  <c:v>360</c:v>
                </c:pt>
                <c:pt idx="10">
                  <c:v>380</c:v>
                </c:pt>
                <c:pt idx="11">
                  <c:v>400</c:v>
                </c:pt>
                <c:pt idx="12">
                  <c:v>420</c:v>
                </c:pt>
                <c:pt idx="13">
                  <c:v>440</c:v>
                </c:pt>
                <c:pt idx="14">
                  <c:v>460</c:v>
                </c:pt>
                <c:pt idx="15">
                  <c:v>480</c:v>
                </c:pt>
                <c:pt idx="16">
                  <c:v>500</c:v>
                </c:pt>
                <c:pt idx="17">
                  <c:v>550</c:v>
                </c:pt>
                <c:pt idx="18">
                  <c:v>600</c:v>
                </c:pt>
                <c:pt idx="19">
                  <c:v>650</c:v>
                </c:pt>
                <c:pt idx="20">
                  <c:v>700</c:v>
                </c:pt>
                <c:pt idx="21">
                  <c:v>800</c:v>
                </c:pt>
                <c:pt idx="22">
                  <c:v>900</c:v>
                </c:pt>
                <c:pt idx="23">
                  <c:v>1000</c:v>
                </c:pt>
                <c:pt idx="24">
                  <c:v>1100</c:v>
                </c:pt>
                <c:pt idx="25">
                  <c:v>1200</c:v>
                </c:pt>
                <c:pt idx="26">
                  <c:v>1500</c:v>
                </c:pt>
              </c:numCache>
            </c:numRef>
          </c:xVal>
          <c:yVal>
            <c:numRef>
              <c:f>Air!$I$137:$I$163</c:f>
              <c:numCache>
                <c:formatCode>0.000E+00</c:formatCode>
                <c:ptCount val="27"/>
                <c:pt idx="0">
                  <c:v>9.2200000000000008E-3</c:v>
                </c:pt>
                <c:pt idx="1">
                  <c:v>1.375E-2</c:v>
                </c:pt>
                <c:pt idx="2">
                  <c:v>1.8100000000000002E-2</c:v>
                </c:pt>
                <c:pt idx="3">
                  <c:v>2.145E-2</c:v>
                </c:pt>
                <c:pt idx="4">
                  <c:v>2.3050000000000001E-2</c:v>
                </c:pt>
                <c:pt idx="5">
                  <c:v>2.461E-2</c:v>
                </c:pt>
                <c:pt idx="6">
                  <c:v>2.614E-2</c:v>
                </c:pt>
                <c:pt idx="7">
                  <c:v>2.759E-2</c:v>
                </c:pt>
                <c:pt idx="8">
                  <c:v>2.9000000000000001E-2</c:v>
                </c:pt>
                <c:pt idx="9">
                  <c:v>3.039E-2</c:v>
                </c:pt>
                <c:pt idx="10">
                  <c:v>3.1730000000000001E-2</c:v>
                </c:pt>
                <c:pt idx="11">
                  <c:v>3.3049999999999996E-2</c:v>
                </c:pt>
                <c:pt idx="12">
                  <c:v>3.4369999999999998E-2</c:v>
                </c:pt>
                <c:pt idx="13">
                  <c:v>3.5680000000000003E-2</c:v>
                </c:pt>
                <c:pt idx="14">
                  <c:v>3.6970000000000003E-2</c:v>
                </c:pt>
                <c:pt idx="15">
                  <c:v>3.8249999999999999E-2</c:v>
                </c:pt>
                <c:pt idx="16">
                  <c:v>3.9509999999999997E-2</c:v>
                </c:pt>
                <c:pt idx="17">
                  <c:v>4.2599999999999999E-2</c:v>
                </c:pt>
                <c:pt idx="18">
                  <c:v>4.5600000000000002E-2</c:v>
                </c:pt>
                <c:pt idx="19">
                  <c:v>4.8399999999999999E-2</c:v>
                </c:pt>
                <c:pt idx="20">
                  <c:v>5.1299999999999998E-2</c:v>
                </c:pt>
                <c:pt idx="21">
                  <c:v>5.6899999999999999E-2</c:v>
                </c:pt>
                <c:pt idx="22">
                  <c:v>6.25E-2</c:v>
                </c:pt>
                <c:pt idx="23">
                  <c:v>6.720000000000001E-2</c:v>
                </c:pt>
                <c:pt idx="24">
                  <c:v>7.17E-2</c:v>
                </c:pt>
                <c:pt idx="25">
                  <c:v>7.5900000000000009E-2</c:v>
                </c:pt>
                <c:pt idx="26">
                  <c:v>8.7000000000000008E-2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516416"/>
        <c:axId val="101518336"/>
      </c:scatterChart>
      <c:valAx>
        <c:axId val="1015164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1518336"/>
        <c:crosses val="autoZero"/>
        <c:crossBetween val="midCat"/>
      </c:valAx>
      <c:valAx>
        <c:axId val="1015183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熱伝導率 </a:t>
                </a:r>
                <a:r>
                  <a:rPr lang="en-US" altLang="ja-JP"/>
                  <a:t>[W/m-K]</a:t>
                </a:r>
                <a:endParaRPr lang="ja-JP" altLang="en-US"/>
              </a:p>
            </c:rich>
          </c:tx>
          <c:layout/>
          <c:overlay val="0"/>
        </c:title>
        <c:numFmt formatCode="0.000E+00" sourceLinked="1"/>
        <c:majorTickMark val="out"/>
        <c:minorTickMark val="none"/>
        <c:tickLblPos val="nextTo"/>
        <c:crossAx val="101516416"/>
        <c:crosses val="autoZero"/>
        <c:crossBetween val="midCat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拡散係数!$D$34:$D$60</c:f>
              <c:numCache>
                <c:formatCode>0.000E+00</c:formatCode>
                <c:ptCount val="27"/>
                <c:pt idx="0">
                  <c:v>3.519550034151423E-5</c:v>
                </c:pt>
                <c:pt idx="1">
                  <c:v>5.1380549245554141E-5</c:v>
                </c:pt>
                <c:pt idx="2">
                  <c:v>6.9825096089477605E-5</c:v>
                </c:pt>
                <c:pt idx="3">
                  <c:v>9.0370642520422274E-5</c:v>
                </c:pt>
                <c:pt idx="4">
                  <c:v>1.1290078666488898E-4</c:v>
                </c:pt>
                <c:pt idx="5">
                  <c:v>1.3732670600107708E-4</c:v>
                </c:pt>
                <c:pt idx="6">
                  <c:v>1.6357684957481598E-4</c:v>
                </c:pt>
                <c:pt idx="7">
                  <c:v>1.9159072767269131E-4</c:v>
                </c:pt>
                <c:pt idx="8">
                  <c:v>2.2131539916118141E-4</c:v>
                </c:pt>
                <c:pt idx="9">
                  <c:v>2.5270349781612053E-4</c:v>
                </c:pt>
                <c:pt idx="10">
                  <c:v>2.8571207987126946E-4</c:v>
                </c:pt>
                <c:pt idx="11">
                  <c:v>3.2030189656346957E-4</c:v>
                </c:pt>
                <c:pt idx="12">
                  <c:v>3.5643688661678749E-4</c:v>
                </c:pt>
                <c:pt idx="13">
                  <c:v>3.9408378720059457E-4</c:v>
                </c:pt>
                <c:pt idx="14">
                  <c:v>4.3321181474253236E-4</c:v>
                </c:pt>
                <c:pt idx="15">
                  <c:v>4.7379239258282303E-4</c:v>
                </c:pt>
                <c:pt idx="16">
                  <c:v>5.1579891423811884E-4</c:v>
                </c:pt>
                <c:pt idx="17">
                  <c:v>5.5920653617456701E-4</c:v>
                </c:pt>
                <c:pt idx="18">
                  <c:v>6.0399199611056058E-4</c:v>
                </c:pt>
                <c:pt idx="19">
                  <c:v>6.5013345373164677E-4</c:v>
                </c:pt>
                <c:pt idx="20">
                  <c:v>6.976103510945988E-4</c:v>
                </c:pt>
                <c:pt idx="21">
                  <c:v>7.464032902519507E-4</c:v>
                </c:pt>
                <c:pt idx="22">
                  <c:v>7.9649392585837457E-4</c:v>
                </c:pt>
                <c:pt idx="23">
                  <c:v>8.478648707549608E-4</c:v>
                </c:pt>
                <c:pt idx="24">
                  <c:v>9.0049961276393185E-4</c:v>
                </c:pt>
                <c:pt idx="25">
                  <c:v>9.5438244115502704E-4</c:v>
                </c:pt>
                <c:pt idx="26">
                  <c:v>1.0094983814568756E-3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拡散係数!$D$74:$D$100</c:f>
              <c:numCache>
                <c:formatCode>0.000E+00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6.7687197536176019E-5</c:v>
                </c:pt>
                <c:pt idx="3">
                  <c:v>8.8646871897724543E-5</c:v>
                </c:pt>
                <c:pt idx="4">
                  <c:v>1.1198228431318945E-4</c:v>
                </c:pt>
                <c:pt idx="5">
                  <c:v>1.3761514645295396E-4</c:v>
                </c:pt>
                <c:pt idx="6">
                  <c:v>1.6547860272844825E-4</c:v>
                </c:pt>
                <c:pt idx="7">
                  <c:v>1.9551453264961865E-4</c:v>
                </c:pt>
                <c:pt idx="8">
                  <c:v>2.2767168706696182E-4</c:v>
                </c:pt>
                <c:pt idx="9">
                  <c:v>2.6190434996287235E-4</c:v>
                </c:pt>
                <c:pt idx="10">
                  <c:v>2.9817134720900771E-4</c:v>
                </c:pt>
                <c:pt idx="11">
                  <c:v>3.3643529320496253E-4</c:v>
                </c:pt>
                <c:pt idx="12">
                  <c:v>3.7666200580353294E-4</c:v>
                </c:pt>
                <c:pt idx="13">
                  <c:v>4.1882004348170725E-4</c:v>
                </c:pt>
                <c:pt idx="14">
                  <c:v>4.6288033334761637E-4</c:v>
                </c:pt>
                <c:pt idx="15">
                  <c:v>5.08815867981646E-4</c:v>
                </c:pt>
                <c:pt idx="16">
                  <c:v>5.5660145534218257E-4</c:v>
                </c:pt>
                <c:pt idx="17">
                  <c:v>6.0621351020348848E-4</c:v>
                </c:pt>
                <c:pt idx="18">
                  <c:v>6.5762987854027955E-4</c:v>
                </c:pt>
                <c:pt idx="19">
                  <c:v>7.1082968836525407E-4</c:v>
                </c:pt>
                <c:pt idx="20">
                  <c:v>7.6579322203749578E-4</c:v>
                </c:pt>
                <c:pt idx="21">
                  <c:v>8.2250180617003926E-4</c:v>
                </c:pt>
                <c:pt idx="22">
                  <c:v>8.8093771609253459E-4</c:v>
                </c:pt>
                <c:pt idx="23">
                  <c:v>9.4108409245012245E-4</c:v>
                </c:pt>
                <c:pt idx="24">
                  <c:v>1.0029248679977007E-3</c:v>
                </c:pt>
                <c:pt idx="25">
                  <c:v>1.0664447030183692E-3</c:v>
                </c:pt>
                <c:pt idx="26">
                  <c:v>1.1316289280835412E-3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552512"/>
        <c:axId val="101554432"/>
      </c:scatterChart>
      <c:valAx>
        <c:axId val="101552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1554432"/>
        <c:crosses val="autoZero"/>
        <c:crossBetween val="midCat"/>
      </c:valAx>
      <c:valAx>
        <c:axId val="1015544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01552512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拡散係数!$E$34:$E$60</c:f>
              <c:numCache>
                <c:formatCode>0.000E+00</c:formatCode>
                <c:ptCount val="27"/>
                <c:pt idx="0">
                  <c:v>3.7675863773434046E-5</c:v>
                </c:pt>
                <c:pt idx="1">
                  <c:v>5.4889880903939192E-5</c:v>
                </c:pt>
                <c:pt idx="2">
                  <c:v>7.4490767319325795E-5</c:v>
                </c:pt>
                <c:pt idx="3">
                  <c:v>9.6320055239979555E-5</c:v>
                </c:pt>
                <c:pt idx="4">
                  <c:v>1.2026232813872533E-4</c:v>
                </c:pt>
                <c:pt idx="5">
                  <c:v>1.4622748677042851E-4</c:v>
                </c:pt>
                <c:pt idx="6">
                  <c:v>1.7414070993315269E-4</c:v>
                </c:pt>
                <c:pt idx="7">
                  <c:v>2.0393722778783082E-4</c:v>
                </c:pt>
                <c:pt idx="8">
                  <c:v>2.3555959636172008E-4</c:v>
                </c:pt>
                <c:pt idx="9">
                  <c:v>2.6895617527501346E-4</c:v>
                </c:pt>
                <c:pt idx="10">
                  <c:v>3.0408016977711384E-4</c:v>
                </c:pt>
                <c:pt idx="11">
                  <c:v>3.408889447396014E-4</c:v>
                </c:pt>
                <c:pt idx="12">
                  <c:v>3.7934348324067168E-4</c:v>
                </c:pt>
                <c:pt idx="13">
                  <c:v>4.1940793551379832E-4</c:v>
                </c:pt>
                <c:pt idx="14">
                  <c:v>4.6104923434383833E-4</c:v>
                </c:pt>
                <c:pt idx="15">
                  <c:v>5.0423676470086104E-4</c:v>
                </c:pt>
                <c:pt idx="16">
                  <c:v>5.4894207965076902E-4</c:v>
                </c:pt>
                <c:pt idx="17">
                  <c:v>5.9513865615049304E-4</c:v>
                </c:pt>
                <c:pt idx="18">
                  <c:v>6.4280168509864483E-4</c:v>
                </c:pt>
                <c:pt idx="19">
                  <c:v>6.9190789061058188E-4</c:v>
                </c:pt>
                <c:pt idx="20">
                  <c:v>7.4243537408269619E-4</c:v>
                </c:pt>
                <c:pt idx="21">
                  <c:v>7.9436347920954246E-4</c:v>
                </c:pt>
                <c:pt idx="22">
                  <c:v>8.4767267468889432E-4</c:v>
                </c:pt>
                <c:pt idx="23">
                  <c:v>9.0234445186882688E-4</c:v>
                </c:pt>
                <c:pt idx="24">
                  <c:v>9.5836123504438166E-4</c:v>
                </c:pt>
                <c:pt idx="25">
                  <c:v>1.0157063024973966E-3</c:v>
                </c:pt>
                <c:pt idx="26">
                  <c:v>1.0743637166956176E-3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拡散係数!$E$74:$E$100</c:f>
              <c:numCache>
                <c:formatCode>0.000E+00</c:formatCode>
                <c:ptCount val="27"/>
                <c:pt idx="0">
                  <c:v>0</c:v>
                </c:pt>
                <c:pt idx="1">
                  <c:v>5.5075551137257953E-5</c:v>
                </c:pt>
                <c:pt idx="2">
                  <c:v>7.5224408679011852E-5</c:v>
                </c:pt>
                <c:pt idx="3">
                  <c:v>9.7912421826565682E-5</c:v>
                </c:pt>
                <c:pt idx="4">
                  <c:v>1.2302801647809356E-4</c:v>
                </c:pt>
                <c:pt idx="5">
                  <c:v>1.5047863239275896E-4</c:v>
                </c:pt>
                <c:pt idx="6">
                  <c:v>1.8018562660547025E-4</c:v>
                </c:pt>
                <c:pt idx="7">
                  <c:v>2.1208093822531806E-4</c:v>
                </c:pt>
                <c:pt idx="8">
                  <c:v>2.4610479484942258E-4</c:v>
                </c:pt>
                <c:pt idx="9">
                  <c:v>2.8220407252757258E-4</c:v>
                </c:pt>
                <c:pt idx="10">
                  <c:v>3.2033108548130371E-4</c:v>
                </c:pt>
                <c:pt idx="11">
                  <c:v>3.6044266940164744E-4</c:v>
                </c:pt>
                <c:pt idx="12">
                  <c:v>4.0249947175085275E-4</c:v>
                </c:pt>
                <c:pt idx="13">
                  <c:v>4.464653919774814E-4</c:v>
                </c:pt>
                <c:pt idx="14">
                  <c:v>4.9230713281198882E-4</c:v>
                </c:pt>
                <c:pt idx="15">
                  <c:v>5.3999383551602909E-4</c:v>
                </c:pt>
                <c:pt idx="16">
                  <c:v>5.8949677969255153E-4</c:v>
                </c:pt>
                <c:pt idx="17">
                  <c:v>6.4078913350851675E-4</c:v>
                </c:pt>
                <c:pt idx="18">
                  <c:v>6.9384574382141333E-4</c:v>
                </c:pt>
                <c:pt idx="19">
                  <c:v>7.486429582780886E-4</c:v>
                </c:pt>
                <c:pt idx="20">
                  <c:v>8.0515847331313136E-4</c:v>
                </c:pt>
                <c:pt idx="21">
                  <c:v>8.6337120333662232E-4</c:v>
                </c:pt>
                <c:pt idx="22">
                  <c:v>9.2326116741476443E-4</c:v>
                </c:pt>
                <c:pt idx="23">
                  <c:v>9.8480939051127101E-4</c:v>
                </c:pt>
                <c:pt idx="24">
                  <c:v>1.0479978169408279E-3</c:v>
                </c:pt>
                <c:pt idx="25">
                  <c:v>1.1128092341363143E-3</c:v>
                </c:pt>
                <c:pt idx="26">
                  <c:v>1.1792272051826772E-3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194752"/>
        <c:axId val="101205120"/>
      </c:scatterChart>
      <c:valAx>
        <c:axId val="101194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1205120"/>
        <c:crosses val="autoZero"/>
        <c:crossBetween val="midCat"/>
      </c:valAx>
      <c:valAx>
        <c:axId val="1012051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01194752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拡散係数!$F$34:$F$60</c:f>
              <c:numCache>
                <c:formatCode>0.000E+00</c:formatCode>
                <c:ptCount val="27"/>
                <c:pt idx="0">
                  <c:v>3.65878314765154E-5</c:v>
                </c:pt>
                <c:pt idx="1">
                  <c:v>5.327666631683646E-5</c:v>
                </c:pt>
                <c:pt idx="2">
                  <c:v>7.2276521294578437E-5</c:v>
                </c:pt>
                <c:pt idx="3">
                  <c:v>9.3436753737777668E-5</c:v>
                </c:pt>
                <c:pt idx="4">
                  <c:v>1.166472815929799E-4</c:v>
                </c:pt>
                <c:pt idx="5">
                  <c:v>1.4182138306986826E-4</c:v>
                </c:pt>
                <c:pt idx="6">
                  <c:v>1.6888645951972038E-4</c:v>
                </c:pt>
                <c:pt idx="7">
                  <c:v>1.9777937416210248E-4</c:v>
                </c:pt>
                <c:pt idx="8">
                  <c:v>2.2844404027817897E-4</c:v>
                </c:pt>
                <c:pt idx="9">
                  <c:v>2.608300472373864E-4</c:v>
                </c:pt>
                <c:pt idx="10">
                  <c:v>2.9489176134022012E-4</c:v>
                </c:pt>
                <c:pt idx="11">
                  <c:v>3.3058765699351848E-4</c:v>
                </c:pt>
                <c:pt idx="12">
                  <c:v>3.6787977651388492E-4</c:v>
                </c:pt>
                <c:pt idx="13">
                  <c:v>4.0673327631485863E-4</c:v>
                </c:pt>
                <c:pt idx="14">
                  <c:v>4.4711604023228171E-4</c:v>
                </c:pt>
                <c:pt idx="15">
                  <c:v>4.889983490017467E-4</c:v>
                </c:pt>
                <c:pt idx="16">
                  <c:v>5.323525977682361E-4</c:v>
                </c:pt>
                <c:pt idx="17">
                  <c:v>5.771530546781721E-4</c:v>
                </c:pt>
                <c:pt idx="18">
                  <c:v>6.2337565437436352E-4</c:v>
                </c:pt>
                <c:pt idx="19">
                  <c:v>6.7099782094728162E-4</c:v>
                </c:pt>
                <c:pt idx="20">
                  <c:v>7.1999831563691549E-4</c:v>
                </c:pt>
                <c:pt idx="21">
                  <c:v>7.7035710529370154E-4</c:v>
                </c:pt>
                <c:pt idx="22">
                  <c:v>8.2205524825833579E-4</c:v>
                </c:pt>
                <c:pt idx="23">
                  <c:v>8.750747948894121E-4</c:v>
                </c:pt>
                <c:pt idx="24">
                  <c:v>9.2939870045016923E-4</c:v>
                </c:pt>
                <c:pt idx="25">
                  <c:v>9.8501074846657532E-4</c:v>
                </c:pt>
                <c:pt idx="26">
                  <c:v>1.0418954829979577E-3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拡散係数!$F$74:$F$100</c:f>
              <c:numCache>
                <c:formatCode>0.000E+00</c:formatCode>
                <c:ptCount val="27"/>
                <c:pt idx="0">
                  <c:v>0</c:v>
                </c:pt>
                <c:pt idx="1">
                  <c:v>5.2909063539231403E-5</c:v>
                </c:pt>
                <c:pt idx="2">
                  <c:v>7.2516101679287774E-5</c:v>
                </c:pt>
                <c:pt idx="3">
                  <c:v>9.4664130131755944E-5</c:v>
                </c:pt>
                <c:pt idx="4">
                  <c:v>1.1924866474502578E-4</c:v>
                </c:pt>
                <c:pt idx="5">
                  <c:v>1.4618278653847255E-4</c:v>
                </c:pt>
                <c:pt idx="6">
                  <c:v>1.753924672374777E-4</c:v>
                </c:pt>
                <c:pt idx="7">
                  <c:v>2.0681350263380974E-4</c:v>
                </c:pt>
                <c:pt idx="8">
                  <c:v>2.4038939904017141E-4</c:v>
                </c:pt>
                <c:pt idx="9">
                  <c:v>2.7606985902129853E-4</c:v>
                </c:pt>
                <c:pt idx="10">
                  <c:v>3.1380966193792365E-4</c:v>
                </c:pt>
                <c:pt idx="11">
                  <c:v>3.5356781466309057E-4</c:v>
                </c:pt>
                <c:pt idx="12">
                  <c:v>3.9530689309774783E-4</c:v>
                </c:pt>
                <c:pt idx="13">
                  <c:v>4.3899252206422456E-4</c:v>
                </c:pt>
                <c:pt idx="14">
                  <c:v>4.8459295787045987E-4</c:v>
                </c:pt>
                <c:pt idx="15">
                  <c:v>5.3207874856912353E-4</c:v>
                </c:pt>
                <c:pt idx="16">
                  <c:v>5.8142245403454678E-4</c:v>
                </c:pt>
                <c:pt idx="17">
                  <c:v>6.3259841280028793E-4</c:v>
                </c:pt>
                <c:pt idx="18">
                  <c:v>6.8558254594833494E-4</c:v>
                </c:pt>
                <c:pt idx="19">
                  <c:v>7.4035219071473253E-4</c:v>
                </c:pt>
                <c:pt idx="20">
                  <c:v>7.968859581898919E-4</c:v>
                </c:pt>
                <c:pt idx="21">
                  <c:v>8.5516361074929287E-4</c:v>
                </c:pt>
                <c:pt idx="22">
                  <c:v>9.1516595578647775E-4</c:v>
                </c:pt>
                <c:pt idx="23">
                  <c:v>9.7687475302685395E-4</c:v>
                </c:pt>
                <c:pt idx="24">
                  <c:v>1.0402726332406145E-3</c:v>
                </c:pt>
                <c:pt idx="25">
                  <c:v>1.1053430265900489E-3</c:v>
                </c:pt>
                <c:pt idx="26">
                  <c:v>1.1720700991719641E-3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246848"/>
        <c:axId val="101249024"/>
      </c:scatterChart>
      <c:valAx>
        <c:axId val="101246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1249024"/>
        <c:crosses val="autoZero"/>
        <c:crossBetween val="midCat"/>
      </c:valAx>
      <c:valAx>
        <c:axId val="1012490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01246848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拡散係数!$G$34:$G$60</c:f>
              <c:numCache>
                <c:formatCode>0.000E+00</c:formatCode>
                <c:ptCount val="27"/>
                <c:pt idx="0">
                  <c:v>3.0847175942753766E-5</c:v>
                </c:pt>
                <c:pt idx="1">
                  <c:v>4.5250626523199134E-5</c:v>
                </c:pt>
                <c:pt idx="2">
                  <c:v>6.1698025993560851E-5</c:v>
                </c:pt>
                <c:pt idx="3">
                  <c:v>8.0045105388489382E-5</c:v>
                </c:pt>
                <c:pt idx="4">
                  <c:v>1.0017609794783016E-4</c:v>
                </c:pt>
                <c:pt idx="5">
                  <c:v>1.2199993010018943E-4</c:v>
                </c:pt>
                <c:pt idx="6">
                  <c:v>1.4544461396408449E-4</c:v>
                </c:pt>
                <c:pt idx="7">
                  <c:v>1.7045187575830863E-4</c:v>
                </c:pt>
                <c:pt idx="8">
                  <c:v>1.9697302028963637E-4</c:v>
                </c:pt>
                <c:pt idx="9">
                  <c:v>2.249660677788488E-4</c:v>
                </c:pt>
                <c:pt idx="10">
                  <c:v>2.5439387280852598E-4</c:v>
                </c:pt>
                <c:pt idx="11">
                  <c:v>2.8522291541220103E-4</c:v>
                </c:pt>
                <c:pt idx="12">
                  <c:v>3.1742252431578375E-4</c:v>
                </c:pt>
                <c:pt idx="13">
                  <c:v>3.5096436817027568E-4</c:v>
                </c:pt>
                <c:pt idx="14">
                  <c:v>3.8582210952258655E-4</c:v>
                </c:pt>
                <c:pt idx="15">
                  <c:v>4.2197115675494061E-4</c:v>
                </c:pt>
                <c:pt idx="16">
                  <c:v>4.5938847532136579E-4</c:v>
                </c:pt>
                <c:pt idx="17">
                  <c:v>4.9805243574588102E-4</c:v>
                </c:pt>
                <c:pt idx="18">
                  <c:v>5.3794268550221003E-4</c:v>
                </c:pt>
                <c:pt idx="19">
                  <c:v>5.7904003750362375E-4</c:v>
                </c:pt>
                <c:pt idx="20">
                  <c:v>6.213263710949079E-4</c:v>
                </c:pt>
                <c:pt idx="21">
                  <c:v>6.6478454316808361E-4</c:v>
                </c:pt>
                <c:pt idx="22">
                  <c:v>7.0939830793826416E-4</c:v>
                </c:pt>
                <c:pt idx="23">
                  <c:v>7.5515224438401512E-4</c:v>
                </c:pt>
                <c:pt idx="24">
                  <c:v>8.0203169058983958E-4</c:v>
                </c:pt>
                <c:pt idx="25">
                  <c:v>8.5002268434543056E-4</c:v>
                </c:pt>
                <c:pt idx="26">
                  <c:v>8.9911190942017227E-4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拡散係数!$G$74:$G$100</c:f>
              <c:numCache>
                <c:formatCode>0.000E+00</c:formatCode>
                <c:ptCount val="27"/>
                <c:pt idx="0">
                  <c:v>0</c:v>
                </c:pt>
                <c:pt idx="1">
                  <c:v>4.4084387248808561E-5</c:v>
                </c:pt>
                <c:pt idx="2">
                  <c:v>6.0322113837782513E-5</c:v>
                </c:pt>
                <c:pt idx="3">
                  <c:v>7.8636654747531282E-5</c:v>
                </c:pt>
                <c:pt idx="4">
                  <c:v>9.8939834338267606E-5</c:v>
                </c:pt>
                <c:pt idx="5">
                  <c:v>1.2115839665216841E-4</c:v>
                </c:pt>
                <c:pt idx="6">
                  <c:v>1.4523002135945545E-4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356288"/>
        <c:axId val="101358208"/>
      </c:scatterChart>
      <c:valAx>
        <c:axId val="1013562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1358208"/>
        <c:crosses val="autoZero"/>
        <c:crossBetween val="midCat"/>
      </c:valAx>
      <c:valAx>
        <c:axId val="1013582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01356288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拡散係数!$H$34:$H$60</c:f>
              <c:numCache>
                <c:formatCode>0.000E+00</c:formatCode>
                <c:ptCount val="27"/>
                <c:pt idx="0">
                  <c:v>1.0162946896693388E-5</c:v>
                </c:pt>
                <c:pt idx="1">
                  <c:v>1.5512574598047087E-5</c:v>
                </c:pt>
                <c:pt idx="2">
                  <c:v>2.1738684376203919E-5</c:v>
                </c:pt>
                <c:pt idx="3">
                  <c:v>2.8756254239398259E-5</c:v>
                </c:pt>
                <c:pt idx="4">
                  <c:v>3.6503364935557846E-5</c:v>
                </c:pt>
                <c:pt idx="5">
                  <c:v>4.4935816465803314E-5</c:v>
                </c:pt>
                <c:pt idx="6">
                  <c:v>5.402124780218718E-5</c:v>
                </c:pt>
                <c:pt idx="7">
                  <c:v>6.3734447660922773E-5</c:v>
                </c:pt>
                <c:pt idx="8">
                  <c:v>7.4054302042097259E-5</c:v>
                </c:pt>
                <c:pt idx="9">
                  <c:v>8.4962080652013826E-5</c:v>
                </c:pt>
                <c:pt idx="10">
                  <c:v>9.6440594891060923E-5</c:v>
                </c:pt>
                <c:pt idx="11">
                  <c:v>1.0847384268549607E-4</c:v>
                </c:pt>
                <c:pt idx="12">
                  <c:v>1.210468880895778E-4</c:v>
                </c:pt>
                <c:pt idx="13">
                  <c:v>1.3414583217955203E-4</c:v>
                </c:pt>
                <c:pt idx="14">
                  <c:v>1.4775780338364004E-4</c:v>
                </c:pt>
                <c:pt idx="15">
                  <c:v>1.6187093706834929E-4</c:v>
                </c:pt>
                <c:pt idx="16">
                  <c:v>1.7647433601485969E-4</c:v>
                </c:pt>
                <c:pt idx="17">
                  <c:v>1.9155801344504527E-4</c:v>
                </c:pt>
                <c:pt idx="18">
                  <c:v>2.0711282387844378E-4</c:v>
                </c:pt>
                <c:pt idx="19">
                  <c:v>2.2313038756816131E-4</c:v>
                </c:pt>
                <c:pt idx="20">
                  <c:v>2.3960301339341167E-4</c:v>
                </c:pt>
                <c:pt idx="21">
                  <c:v>2.5652362382129647E-4</c:v>
                </c:pt>
                <c:pt idx="22">
                  <c:v>2.7388568433056425E-4</c:v>
                </c:pt>
                <c:pt idx="23">
                  <c:v>2.9168313868567394E-4</c:v>
                </c:pt>
                <c:pt idx="24">
                  <c:v>3.0991035069616448E-4</c:v>
                </c:pt>
                <c:pt idx="25">
                  <c:v>3.2856205257055649E-4</c:v>
                </c:pt>
                <c:pt idx="26">
                  <c:v>3.4763329963167393E-4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拡散係数!$H$74:$H$100</c:f>
              <c:numCache>
                <c:formatCode>0.000E+00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2.7256966590682648E-5</c:v>
                </c:pt>
                <c:pt idx="4">
                  <c:v>3.4593391924194527E-5</c:v>
                </c:pt>
                <c:pt idx="5">
                  <c:v>4.2687468423620442E-5</c:v>
                </c:pt>
                <c:pt idx="6">
                  <c:v>5.1520197645197397E-5</c:v>
                </c:pt>
                <c:pt idx="7">
                  <c:v>6.1074998282367149E-5</c:v>
                </c:pt>
                <c:pt idx="8">
                  <c:v>7.1337197606979958E-5</c:v>
                </c:pt>
                <c:pt idx="9">
                  <c:v>8.2293664992385965E-5</c:v>
                </c:pt>
                <c:pt idx="10">
                  <c:v>9.3932539566405574E-5</c:v>
                </c:pt>
                <c:pt idx="11">
                  <c:v>1.0624302260443015E-4</c:v>
                </c:pt>
                <c:pt idx="12">
                  <c:v>1.1921521585481004E-4</c:v>
                </c:pt>
                <c:pt idx="13">
                  <c:v>1.3283999331910139E-4</c:v>
                </c:pt>
                <c:pt idx="14">
                  <c:v>1.4710889795279276E-4</c:v>
                </c:pt>
                <c:pt idx="15">
                  <c:v>1.6201405729398852E-4</c:v>
                </c:pt>
                <c:pt idx="16">
                  <c:v>1.7754811371529575E-4</c:v>
                </c:pt>
                <c:pt idx="17">
                  <c:v>1.937041661441573E-4</c:v>
                </c:pt>
                <c:pt idx="18">
                  <c:v>2.1047572089836586E-4</c:v>
                </c:pt>
                <c:pt idx="19">
                  <c:v>2.2785664985349255E-4</c:v>
                </c:pt>
                <c:pt idx="20">
                  <c:v>2.4584115457164358E-4</c:v>
                </c:pt>
                <c:pt idx="21">
                  <c:v>2.6442373532461881E-4</c:v>
                </c:pt>
                <c:pt idx="22">
                  <c:v>2.8359916417126962E-4</c:v>
                </c:pt>
                <c:pt idx="23">
                  <c:v>3.0336246142037652E-4</c:v>
                </c:pt>
                <c:pt idx="24">
                  <c:v>3.2370887494173541E-4</c:v>
                </c:pt>
                <c:pt idx="25">
                  <c:v>3.4463386188984981E-4</c:v>
                </c:pt>
                <c:pt idx="26">
                  <c:v>3.6613307248417539E-4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371264"/>
        <c:axId val="101385728"/>
      </c:scatterChart>
      <c:valAx>
        <c:axId val="101371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1385728"/>
        <c:crosses val="autoZero"/>
        <c:crossBetween val="midCat"/>
      </c:valAx>
      <c:valAx>
        <c:axId val="10138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01371264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拡散係数!$I$34:$I$60</c:f>
              <c:numCache>
                <c:formatCode>0.000E+00</c:formatCode>
                <c:ptCount val="27"/>
                <c:pt idx="0">
                  <c:v>9.4565491330404656E-6</c:v>
                </c:pt>
                <c:pt idx="1">
                  <c:v>1.4303971961254213E-5</c:v>
                </c:pt>
                <c:pt idx="2">
                  <c:v>1.9901169473930316E-5</c:v>
                </c:pt>
                <c:pt idx="3">
                  <c:v>2.6179932755170449E-5</c:v>
                </c:pt>
                <c:pt idx="4">
                  <c:v>3.3094549178968684E-5</c:v>
                </c:pt>
                <c:pt idx="5">
                  <c:v>4.0612709639955316E-5</c:v>
                </c:pt>
                <c:pt idx="6">
                  <c:v>4.870918717610707E-5</c:v>
                </c:pt>
                <c:pt idx="7">
                  <c:v>5.736241430699094E-5</c:v>
                </c:pt>
                <c:pt idx="8">
                  <c:v>6.6552960437574573E-5</c:v>
                </c:pt>
                <c:pt idx="9">
                  <c:v>7.626298418919906E-5</c:v>
                </c:pt>
                <c:pt idx="10">
                  <c:v>8.6476088744296095E-5</c:v>
                </c:pt>
                <c:pt idx="11">
                  <c:v>9.7177293857227148E-5</c:v>
                </c:pt>
                <c:pt idx="12">
                  <c:v>1.0835300687605937E-4</c:v>
                </c:pt>
                <c:pt idx="13">
                  <c:v>1.1999095890945563E-4</c:v>
                </c:pt>
                <c:pt idx="14">
                  <c:v>1.3208010746331843E-4</c:v>
                </c:pt>
                <c:pt idx="15">
                  <c:v>1.4461051791154412E-4</c:v>
                </c:pt>
                <c:pt idx="16">
                  <c:v>1.5757323676561012E-4</c:v>
                </c:pt>
                <c:pt idx="17">
                  <c:v>1.7096016671367691E-4</c:v>
                </c:pt>
                <c:pt idx="18">
                  <c:v>1.847639498527921E-4</c:v>
                </c:pt>
                <c:pt idx="19">
                  <c:v>1.9897786256831704E-4</c:v>
                </c:pt>
                <c:pt idx="20">
                  <c:v>2.1359572338394353E-4</c:v>
                </c:pt>
                <c:pt idx="21">
                  <c:v>2.2861181373186139E-4</c:v>
                </c:pt>
                <c:pt idx="22">
                  <c:v>2.440208107954919E-4</c:v>
                </c:pt>
                <c:pt idx="23">
                  <c:v>2.5981773117899904E-4</c:v>
                </c:pt>
                <c:pt idx="24">
                  <c:v>2.7599788401611909E-4</c:v>
                </c:pt>
                <c:pt idx="25">
                  <c:v>2.9255683214308661E-4</c:v>
                </c:pt>
                <c:pt idx="26">
                  <c:v>3.0949036005708066E-4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拡散係数!$I$74:$I$100</c:f>
              <c:numCache>
                <c:formatCode>0.000E+00</c:formatCode>
                <c:ptCount val="27"/>
                <c:pt idx="0">
                  <c:v>0</c:v>
                </c:pt>
                <c:pt idx="1">
                  <c:v>1.4366776170980536E-5</c:v>
                </c:pt>
                <c:pt idx="2">
                  <c:v>1.9773560123376719E-5</c:v>
                </c:pt>
                <c:pt idx="3">
                  <c:v>2.5904525653125876E-5</c:v>
                </c:pt>
                <c:pt idx="4">
                  <c:v>3.2732376298922128E-5</c:v>
                </c:pt>
                <c:pt idx="5">
                  <c:v>4.02343282353277E-5</c:v>
                </c:pt>
                <c:pt idx="6">
                  <c:v>4.8390919905467531E-5</c:v>
                </c:pt>
                <c:pt idx="7">
                  <c:v>5.7185228720304207E-5</c:v>
                </c:pt>
                <c:pt idx="8">
                  <c:v>6.6602329763376785E-5</c:v>
                </c:pt>
                <c:pt idx="9">
                  <c:v>7.6628907051600007E-5</c:v>
                </c:pt>
                <c:pt idx="10">
                  <c:v>8.7252965533184652E-5</c:v>
                </c:pt>
                <c:pt idx="11">
                  <c:v>9.8463612163814522E-5</c:v>
                </c:pt>
                <c:pt idx="12">
                  <c:v>1.1025088585956994E-4</c:v>
                </c:pt>
                <c:pt idx="13">
                  <c:v>1.2260562296000812E-4</c:v>
                </c:pt>
                <c:pt idx="14">
                  <c:v>1.3551934908116216E-4</c:v>
                </c:pt>
                <c:pt idx="15">
                  <c:v>1.4898419096906707E-4</c:v>
                </c:pt>
                <c:pt idx="16">
                  <c:v>1.6299280377370516E-4</c:v>
                </c:pt>
                <c:pt idx="17">
                  <c:v>1.7753831039346438E-4</c:v>
                </c:pt>
                <c:pt idx="18">
                  <c:v>1.9261425039596877E-4</c:v>
                </c:pt>
                <c:pt idx="19">
                  <c:v>2.082145366285903E-4</c:v>
                </c:pt>
                <c:pt idx="20">
                  <c:v>2.2433341807100317E-4</c:v>
                </c:pt>
                <c:pt idx="21">
                  <c:v>2.4096544780467655E-4</c:v>
                </c:pt>
                <c:pt idx="22">
                  <c:v>2.5810545521462035E-4</c:v>
                </c:pt>
                <c:pt idx="23">
                  <c:v>2.7574852172034252E-4</c:v>
                </c:pt>
                <c:pt idx="24">
                  <c:v>2.9388995947186674E-4</c:v>
                </c:pt>
                <c:pt idx="25">
                  <c:v>3.1252529255406753E-4</c:v>
                </c:pt>
                <c:pt idx="26">
                  <c:v>3.3165024032646089E-4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411072"/>
        <c:axId val="101413248"/>
      </c:scatterChart>
      <c:valAx>
        <c:axId val="101411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1413248"/>
        <c:crosses val="autoZero"/>
        <c:crossBetween val="midCat"/>
      </c:valAx>
      <c:valAx>
        <c:axId val="1014132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01411072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拡散係数!$J$34:$J$60</c:f>
              <c:numCache>
                <c:formatCode>0.000E+00</c:formatCode>
                <c:ptCount val="27"/>
                <c:pt idx="0">
                  <c:v>9.3680980862015847E-6</c:v>
                </c:pt>
                <c:pt idx="1">
                  <c:v>1.4172194193832021E-5</c:v>
                </c:pt>
                <c:pt idx="2">
                  <c:v>1.9719969984918584E-5</c:v>
                </c:pt>
                <c:pt idx="3">
                  <c:v>2.5943647922830255E-5</c:v>
                </c:pt>
                <c:pt idx="4">
                  <c:v>3.2797766597479368E-5</c:v>
                </c:pt>
                <c:pt idx="5">
                  <c:v>4.0250217513271916E-5</c:v>
                </c:pt>
                <c:pt idx="6">
                  <c:v>4.8275971366016988E-5</c:v>
                </c:pt>
                <c:pt idx="7">
                  <c:v>5.6853659689339077E-5</c:v>
                </c:pt>
                <c:pt idx="8">
                  <c:v>6.5964043428529294E-5</c:v>
                </c:pt>
                <c:pt idx="9">
                  <c:v>7.5589456791276189E-5</c:v>
                </c:pt>
                <c:pt idx="10">
                  <c:v>8.5713658112209732E-5</c:v>
                </c:pt>
                <c:pt idx="11">
                  <c:v>9.6321801075949839E-5</c:v>
                </c:pt>
                <c:pt idx="12">
                  <c:v>1.0740040731731975E-4</c:v>
                </c:pt>
                <c:pt idx="13">
                  <c:v>1.1893730530732185E-4</c:v>
                </c:pt>
                <c:pt idx="14">
                  <c:v>1.3092153601057801E-4</c:v>
                </c:pt>
                <c:pt idx="15">
                  <c:v>1.4334323720227539E-4</c:v>
                </c:pt>
                <c:pt idx="16">
                  <c:v>1.561935191906648E-4</c:v>
                </c:pt>
                <c:pt idx="17">
                  <c:v>1.6946434185397826E-4</c:v>
                </c:pt>
                <c:pt idx="18">
                  <c:v>1.8314839943687667E-4</c:v>
                </c:pt>
                <c:pt idx="19">
                  <c:v>1.9723901661887556E-4</c:v>
                </c:pt>
                <c:pt idx="20">
                  <c:v>2.1173005724681003E-4</c:v>
                </c:pt>
                <c:pt idx="21">
                  <c:v>2.2661584574657959E-4</c:v>
                </c:pt>
                <c:pt idx="22">
                  <c:v>2.4189110042356822E-4</c:v>
                </c:pt>
                <c:pt idx="23">
                  <c:v>2.5755087745268852E-4</c:v>
                </c:pt>
                <c:pt idx="24">
                  <c:v>2.7359052420757084E-4</c:v>
                </c:pt>
                <c:pt idx="25">
                  <c:v>2.900056405821852E-4</c:v>
                </c:pt>
                <c:pt idx="26">
                  <c:v>3.0679204704787207E-4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拡散係数!$J$74:$J$100</c:f>
              <c:numCache>
                <c:formatCode>0.000E+00</c:formatCode>
                <c:ptCount val="27"/>
                <c:pt idx="0">
                  <c:v>0</c:v>
                </c:pt>
                <c:pt idx="1">
                  <c:v>1.4366776170980536E-5</c:v>
                </c:pt>
                <c:pt idx="2">
                  <c:v>1.9773560123376719E-5</c:v>
                </c:pt>
                <c:pt idx="3">
                  <c:v>2.5904525653125876E-5</c:v>
                </c:pt>
                <c:pt idx="4">
                  <c:v>3.2732376298922128E-5</c:v>
                </c:pt>
                <c:pt idx="5">
                  <c:v>4.02343282353277E-5</c:v>
                </c:pt>
                <c:pt idx="6">
                  <c:v>4.8390919905467531E-5</c:v>
                </c:pt>
                <c:pt idx="7">
                  <c:v>5.7185228720304207E-5</c:v>
                </c:pt>
                <c:pt idx="8">
                  <c:v>6.6602329763376785E-5</c:v>
                </c:pt>
                <c:pt idx="9">
                  <c:v>7.6628907051600007E-5</c:v>
                </c:pt>
                <c:pt idx="10">
                  <c:v>8.7252965533184652E-5</c:v>
                </c:pt>
                <c:pt idx="11">
                  <c:v>9.8463612163814522E-5</c:v>
                </c:pt>
                <c:pt idx="12">
                  <c:v>1.1025088585956994E-4</c:v>
                </c:pt>
                <c:pt idx="13">
                  <c:v>1.2260562296000812E-4</c:v>
                </c:pt>
                <c:pt idx="14">
                  <c:v>1.3551934908116216E-4</c:v>
                </c:pt>
                <c:pt idx="15">
                  <c:v>1.4898419096906707E-4</c:v>
                </c:pt>
                <c:pt idx="16">
                  <c:v>1.6299280377370516E-4</c:v>
                </c:pt>
                <c:pt idx="17">
                  <c:v>1.7753831039346438E-4</c:v>
                </c:pt>
                <c:pt idx="18">
                  <c:v>1.9261425039596877E-4</c:v>
                </c:pt>
                <c:pt idx="19">
                  <c:v>2.082145366285903E-4</c:v>
                </c:pt>
                <c:pt idx="20">
                  <c:v>2.2433341807100317E-4</c:v>
                </c:pt>
                <c:pt idx="21">
                  <c:v>2.4096544780467655E-4</c:v>
                </c:pt>
                <c:pt idx="22">
                  <c:v>2.5810545521462035E-4</c:v>
                </c:pt>
                <c:pt idx="23">
                  <c:v>2.7574852172034252E-4</c:v>
                </c:pt>
                <c:pt idx="24">
                  <c:v>2.9388995947186674E-4</c:v>
                </c:pt>
                <c:pt idx="25">
                  <c:v>3.1252529255406753E-4</c:v>
                </c:pt>
                <c:pt idx="26">
                  <c:v>3.3165024032646089E-4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446784"/>
        <c:axId val="101448704"/>
      </c:scatterChart>
      <c:valAx>
        <c:axId val="101446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1448704"/>
        <c:crosses val="autoZero"/>
        <c:crossBetween val="midCat"/>
      </c:valAx>
      <c:valAx>
        <c:axId val="1014487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01446784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拡散係数!$K$34:$K$60</c:f>
              <c:numCache>
                <c:formatCode>0.000E+00</c:formatCode>
                <c:ptCount val="27"/>
                <c:pt idx="0">
                  <c:v>9.3710721839414131E-6</c:v>
                </c:pt>
                <c:pt idx="1">
                  <c:v>1.420810151187849E-5</c:v>
                </c:pt>
                <c:pt idx="2">
                  <c:v>1.9803795683523829E-5</c:v>
                </c:pt>
                <c:pt idx="3">
                  <c:v>2.6087257537012759E-5</c:v>
                </c:pt>
                <c:pt idx="4">
                  <c:v>3.301018497781491E-5</c:v>
                </c:pt>
                <c:pt idx="5">
                  <c:v>4.0538711204814954E-5</c:v>
                </c:pt>
                <c:pt idx="6">
                  <c:v>4.8647053745555712E-5</c:v>
                </c:pt>
                <c:pt idx="7">
                  <c:v>5.7313705218219926E-5</c:v>
                </c:pt>
                <c:pt idx="8">
                  <c:v>6.651954128642839E-5</c:v>
                </c:pt>
                <c:pt idx="9">
                  <c:v>7.6247034920683414E-5</c:v>
                </c:pt>
                <c:pt idx="10">
                  <c:v>8.647999718217056E-5</c:v>
                </c:pt>
                <c:pt idx="11">
                  <c:v>9.7203517293174954E-5</c:v>
                </c:pt>
                <c:pt idx="12">
                  <c:v>1.0840394628635379E-4</c:v>
                </c:pt>
                <c:pt idx="13">
                  <c:v>1.200688642015436E-4</c:v>
                </c:pt>
                <c:pt idx="14">
                  <c:v>1.3218701702986081E-4</c:v>
                </c:pt>
                <c:pt idx="15">
                  <c:v>1.4474822840402593E-4</c:v>
                </c:pt>
                <c:pt idx="16">
                  <c:v>1.5774329632554332E-4</c:v>
                </c:pt>
                <c:pt idx="17">
                  <c:v>1.7116388471848885E-4</c:v>
                </c:pt>
                <c:pt idx="18">
                  <c:v>1.8500241717407475E-4</c:v>
                </c:pt>
                <c:pt idx="19">
                  <c:v>1.9925197763380408E-4</c:v>
                </c:pt>
                <c:pt idx="20">
                  <c:v>2.139062205985434E-4</c:v>
                </c:pt>
                <c:pt idx="21">
                  <c:v>2.2895929188812309E-4</c:v>
                </c:pt>
                <c:pt idx="22">
                  <c:v>2.4440575994894915E-4</c:v>
                </c:pt>
                <c:pt idx="23">
                  <c:v>2.6024055709322118E-4</c:v>
                </c:pt>
                <c:pt idx="24">
                  <c:v>2.764589297312701E-4</c:v>
                </c:pt>
                <c:pt idx="25">
                  <c:v>2.930563965293722E-4</c:v>
                </c:pt>
                <c:pt idx="26">
                  <c:v>3.1002871341592026E-4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拡散係数!$K$74:$K$100</c:f>
              <c:numCache>
                <c:formatCode>0.000E+00</c:formatCode>
                <c:ptCount val="27"/>
                <c:pt idx="0">
                  <c:v>0</c:v>
                </c:pt>
                <c:pt idx="1">
                  <c:v>1.4214068981884373E-5</c:v>
                </c:pt>
                <c:pt idx="2">
                  <c:v>1.9506397137071031E-5</c:v>
                </c:pt>
                <c:pt idx="3">
                  <c:v>2.5491576143189848E-5</c:v>
                </c:pt>
                <c:pt idx="4">
                  <c:v>3.2141838060368575E-5</c:v>
                </c:pt>
                <c:pt idx="5">
                  <c:v>3.9434059522251821E-5</c:v>
                </c:pt>
                <c:pt idx="6">
                  <c:v>4.7348529014952281E-5</c:v>
                </c:pt>
                <c:pt idx="7">
                  <c:v>5.5868137415125151E-5</c:v>
                </c:pt>
                <c:pt idx="8">
                  <c:v>6.4977819651705786E-5</c:v>
                </c:pt>
                <c:pt idx="9">
                  <c:v>7.466415438974814E-5</c:v>
                </c:pt>
                <c:pt idx="10">
                  <c:v>8.4915067894420483E-5</c:v>
                </c:pt>
                <c:pt idx="11">
                  <c:v>9.5719609231079955E-5</c:v>
                </c:pt>
                <c:pt idx="12">
                  <c:v>1.0706777587296475E-4</c:v>
                </c:pt>
                <c:pt idx="13">
                  <c:v>1.1895037588668531E-4</c:v>
                </c:pt>
                <c:pt idx="14">
                  <c:v>1.3135891727037076E-4</c:v>
                </c:pt>
                <c:pt idx="15">
                  <c:v>1.4428551784874329E-4</c:v>
                </c:pt>
                <c:pt idx="16">
                  <c:v>1.5772283100194784E-4</c:v>
                </c:pt>
                <c:pt idx="17">
                  <c:v>1.7166398377693601E-4</c:v>
                </c:pt>
                <c:pt idx="18">
                  <c:v>1.86102524814165E-4</c:v>
                </c:pt>
                <c:pt idx="19">
                  <c:v>2.0103238014929987E-4</c:v>
                </c:pt>
                <c:pt idx="20">
                  <c:v>2.1644781540234646E-4</c:v>
                </c:pt>
                <c:pt idx="21">
                  <c:v>2.3234340319896768E-4</c:v>
                </c:pt>
                <c:pt idx="22">
                  <c:v>2.4871399491626712E-4</c:v>
                </c:pt>
                <c:pt idx="23">
                  <c:v>2.6555469603220413E-4</c:v>
                </c:pt>
                <c:pt idx="24">
                  <c:v>2.8286084450060092E-4</c:v>
                </c:pt>
                <c:pt idx="25">
                  <c:v>3.006279916840517E-4</c:v>
                </c:pt>
                <c:pt idx="26">
                  <c:v>3.1885188546318984E-4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699584"/>
        <c:axId val="101701504"/>
      </c:scatterChart>
      <c:valAx>
        <c:axId val="1016995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1701504"/>
        <c:crosses val="autoZero"/>
        <c:crossBetween val="midCat"/>
      </c:valAx>
      <c:valAx>
        <c:axId val="1017015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01699584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拡散係数!$L$34:$L$60</c:f>
              <c:numCache>
                <c:formatCode>0.000E+00</c:formatCode>
                <c:ptCount val="27"/>
                <c:pt idx="0">
                  <c:v>9.4319516518065369E-6</c:v>
                </c:pt>
                <c:pt idx="1">
                  <c:v>1.427373976989291E-5</c:v>
                </c:pt>
                <c:pt idx="2">
                  <c:v>1.9866546374875762E-5</c:v>
                </c:pt>
                <c:pt idx="3">
                  <c:v>2.6141627998439027E-5</c:v>
                </c:pt>
                <c:pt idx="4">
                  <c:v>3.3052777188085902E-5</c:v>
                </c:pt>
                <c:pt idx="5">
                  <c:v>4.0567411506136315E-5</c:v>
                </c:pt>
                <c:pt idx="6">
                  <c:v>4.8660232209705577E-5</c:v>
                </c:pt>
                <c:pt idx="7">
                  <c:v>5.7309715776851367E-5</c:v>
                </c:pt>
                <c:pt idx="8">
                  <c:v>6.6496515243841673E-5</c:v>
                </c:pt>
                <c:pt idx="9">
                  <c:v>7.6202866228952608E-5</c:v>
                </c:pt>
                <c:pt idx="10">
                  <c:v>8.6412421813612006E-5</c:v>
                </c:pt>
                <c:pt idx="11">
                  <c:v>9.7110220516019856E-5</c:v>
                </c:pt>
                <c:pt idx="12">
                  <c:v>1.0828266162771932E-4</c:v>
                </c:pt>
                <c:pt idx="13">
                  <c:v>1.1991744875718202E-4</c:v>
                </c:pt>
                <c:pt idx="14">
                  <c:v>1.3200349998975438E-4</c:v>
                </c:pt>
                <c:pt idx="15">
                  <c:v>1.4453083570459786E-4</c:v>
                </c:pt>
                <c:pt idx="16">
                  <c:v>1.5749045661183283E-4</c:v>
                </c:pt>
                <c:pt idx="17">
                  <c:v>1.7087422204432046E-4</c:v>
                </c:pt>
                <c:pt idx="18">
                  <c:v>1.8467473518284672E-4</c:v>
                </c:pt>
                <c:pt idx="19">
                  <c:v>1.9888523896862374E-4</c:v>
                </c:pt>
                <c:pt idx="20">
                  <c:v>2.1349952430209517E-4</c:v>
                </c:pt>
                <c:pt idx="21">
                  <c:v>2.2851185070370795E-4</c:v>
                </c:pt>
                <c:pt idx="22">
                  <c:v>2.4391687876215769E-4</c:v>
                </c:pt>
                <c:pt idx="23">
                  <c:v>2.5970961325039014E-4</c:v>
                </c:pt>
                <c:pt idx="24">
                  <c:v>2.7588535560995421E-4</c:v>
                </c:pt>
                <c:pt idx="25">
                  <c:v>2.9243966448745104E-4</c:v>
                </c:pt>
                <c:pt idx="26">
                  <c:v>3.0936832308206986E-4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拡散係数!$L$74:$L$100</c:f>
              <c:numCache>
                <c:formatCode>0.000E+00</c:formatCode>
                <c:ptCount val="27"/>
                <c:pt idx="0">
                  <c:v>0</c:v>
                </c:pt>
                <c:pt idx="1">
                  <c:v>1.4333967348067197E-5</c:v>
                </c:pt>
                <c:pt idx="2">
                  <c:v>1.9717616258190597E-5</c:v>
                </c:pt>
                <c:pt idx="3">
                  <c:v>2.5819292956485986E-5</c:v>
                </c:pt>
                <c:pt idx="4">
                  <c:v>3.2611611540672584E-5</c:v>
                </c:pt>
                <c:pt idx="5">
                  <c:v>4.0071723523859196E-5</c:v>
                </c:pt>
                <c:pt idx="6">
                  <c:v>4.8180119546574777E-5</c:v>
                </c:pt>
                <c:pt idx="7">
                  <c:v>5.6919841175703333E-5</c:v>
                </c:pt>
                <c:pt idx="8">
                  <c:v>6.6275936412064424E-5</c:v>
                </c:pt>
                <c:pt idx="9">
                  <c:v>7.6235068776379819E-5</c:v>
                </c:pt>
                <c:pt idx="10">
                  <c:v>8.6785227777100367E-5</c:v>
                </c:pt>
                <c:pt idx="11">
                  <c:v>9.7915508879773566E-5</c:v>
                </c:pt>
                <c:pt idx="12">
                  <c:v>1.0961594264046715E-4</c:v>
                </c:pt>
                <c:pt idx="13">
                  <c:v>1.2187735954993717E-4</c:v>
                </c:pt>
                <c:pt idx="14">
                  <c:v>1.3469128141115522E-4</c:v>
                </c:pt>
                <c:pt idx="15">
                  <c:v>1.4804983282211179E-4</c:v>
                </c:pt>
                <c:pt idx="16">
                  <c:v>1.6194566815692143E-4</c:v>
                </c:pt>
                <c:pt idx="17">
                  <c:v>1.7637191067629792E-4</c:v>
                </c:pt>
                <c:pt idx="18">
                  <c:v>1.9132210125951098E-4</c:v>
                </c:pt>
                <c:pt idx="19">
                  <c:v>2.0679015486104238E-4</c:v>
                </c:pt>
                <c:pt idx="20">
                  <c:v>2.2277032323678509E-4</c:v>
                </c:pt>
                <c:pt idx="21">
                  <c:v>2.392571628089946E-4</c:v>
                </c:pt>
                <c:pt idx="22">
                  <c:v>2.5624550678096777E-4</c:v>
                </c:pt>
                <c:pt idx="23">
                  <c:v>2.7373044079504854E-4</c:v>
                </c:pt>
                <c:pt idx="24">
                  <c:v>2.9170728156718113E-4</c:v>
                </c:pt>
                <c:pt idx="25">
                  <c:v>3.1017155803920294E-4</c:v>
                </c:pt>
                <c:pt idx="26">
                  <c:v>3.2911899467437513E-4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41664"/>
        <c:axId val="103043840"/>
      </c:scatterChart>
      <c:valAx>
        <c:axId val="1030416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3043840"/>
        <c:crosses val="autoZero"/>
        <c:crossBetween val="midCat"/>
      </c:valAx>
      <c:valAx>
        <c:axId val="1030438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03041664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拡散係数!$M$34:$M$60</c:f>
              <c:numCache>
                <c:formatCode>0.000E+00</c:formatCode>
                <c:ptCount val="27"/>
                <c:pt idx="0">
                  <c:v>6.6187133809056871E-6</c:v>
                </c:pt>
                <c:pt idx="1">
                  <c:v>1.0232480783406922E-5</c:v>
                </c:pt>
                <c:pt idx="2">
                  <c:v>1.4495983560152851E-5</c:v>
                </c:pt>
                <c:pt idx="3">
                  <c:v>1.9350323226757035E-5</c:v>
                </c:pt>
                <c:pt idx="4">
                  <c:v>2.4747019367832766E-5</c:v>
                </c:pt>
                <c:pt idx="5">
                  <c:v>3.0647149555213631E-5</c:v>
                </c:pt>
                <c:pt idx="6">
                  <c:v>3.702030030270811E-5</c:v>
                </c:pt>
                <c:pt idx="7">
                  <c:v>4.3843000975087605E-5</c:v>
                </c:pt>
                <c:pt idx="8">
                  <c:v>5.1096981597573867E-5</c:v>
                </c:pt>
                <c:pt idx="9">
                  <c:v>5.87676114117863E-5</c:v>
                </c:pt>
                <c:pt idx="10">
                  <c:v>6.6842687023265394E-5</c:v>
                </c:pt>
                <c:pt idx="11">
                  <c:v>7.5311584406309123E-5</c:v>
                </c:pt>
                <c:pt idx="12">
                  <c:v>8.4164712958918251E-5</c:v>
                </c:pt>
                <c:pt idx="13">
                  <c:v>9.3393189952922131E-5</c:v>
                </c:pt>
                <c:pt idx="14">
                  <c:v>1.029886616217041E-4</c:v>
                </c:pt>
                <c:pt idx="15">
                  <c:v>1.1294321422936555E-4</c:v>
                </c:pt>
                <c:pt idx="16">
                  <c:v>1.2324933568257576E-4</c:v>
                </c:pt>
                <c:pt idx="17">
                  <c:v>1.3389990222235093E-4</c:v>
                </c:pt>
                <c:pt idx="18">
                  <c:v>1.4488817489328128E-4</c:v>
                </c:pt>
                <c:pt idx="19">
                  <c:v>1.5620779735068987E-4</c:v>
                </c:pt>
                <c:pt idx="20">
                  <c:v>1.6785279092959308E-4</c:v>
                </c:pt>
                <c:pt idx="21">
                  <c:v>1.7981754550828256E-4</c:v>
                </c:pt>
                <c:pt idx="22">
                  <c:v>1.9209680614387176E-4</c:v>
                </c:pt>
                <c:pt idx="23">
                  <c:v>2.0468565616612992E-4</c:v>
                </c:pt>
                <c:pt idx="24">
                  <c:v>2.1757949768391876E-4</c:v>
                </c:pt>
                <c:pt idx="25">
                  <c:v>2.3077403047927852E-4</c:v>
                </c:pt>
                <c:pt idx="26">
                  <c:v>2.4426523015976177E-4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拡散係数!$M$74:$M$100</c:f>
              <c:numCache>
                <c:formatCode>0.000E+00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1.544917783752908E-5</c:v>
                </c:pt>
                <c:pt idx="3">
                  <c:v>2.0774294435042816E-5</c:v>
                </c:pt>
                <c:pt idx="4">
                  <c:v>2.6717812526233963E-5</c:v>
                </c:pt>
                <c:pt idx="5">
                  <c:v>3.3246561741169388E-5</c:v>
                </c:pt>
                <c:pt idx="6">
                  <c:v>4.0333192462095985E-5</c:v>
                </c:pt>
                <c:pt idx="7">
                  <c:v>4.7954628303445426E-5</c:v>
                </c:pt>
                <c:pt idx="8">
                  <c:v>5.6091037854641238E-5</c:v>
                </c:pt>
                <c:pt idx="9">
                  <c:v>6.4725122644036028E-5</c:v>
                </c:pt>
                <c:pt idx="10">
                  <c:v>7.3841606867846394E-5</c:v>
                </c:pt>
                <c:pt idx="11">
                  <c:v>8.3426861028602337E-5</c:v>
                </c:pt>
                <c:pt idx="12">
                  <c:v>9.3468617475939459E-5</c:v>
                </c:pt>
                <c:pt idx="13">
                  <c:v>1.0395575085807987E-4</c:v>
                </c:pt>
                <c:pt idx="14">
                  <c:v>1.148781055727581E-4</c:v>
                </c:pt>
                <c:pt idx="15">
                  <c:v>1.2622635799364065E-4</c:v>
                </c:pt>
                <c:pt idx="16">
                  <c:v>1.3799190492169141E-4</c:v>
                </c:pt>
                <c:pt idx="17">
                  <c:v>1.5016677214892943E-4</c:v>
                </c:pt>
                <c:pt idx="18">
                  <c:v>1.6274353867954034E-4</c:v>
                </c:pt>
                <c:pt idx="19">
                  <c:v>1.7571527330474142E-4</c:v>
                </c:pt>
                <c:pt idx="20">
                  <c:v>1.8907548104327059E-4</c:v>
                </c:pt>
                <c:pt idx="21">
                  <c:v>2.0281805754704236E-4</c:v>
                </c:pt>
                <c:pt idx="22">
                  <c:v>2.1693725000178558E-4</c:v>
                </c:pt>
                <c:pt idx="23">
                  <c:v>2.3142762337203919E-4</c:v>
                </c:pt>
                <c:pt idx="24">
                  <c:v>2.4628403108037784E-4</c:v>
                </c:pt>
                <c:pt idx="25">
                  <c:v>2.6150158939391142E-4</c:v>
                </c:pt>
                <c:pt idx="26">
                  <c:v>2.7707565493215544E-4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77376"/>
        <c:axId val="103079296"/>
      </c:scatterChart>
      <c:valAx>
        <c:axId val="103077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3079296"/>
        <c:crosses val="autoZero"/>
        <c:crossBetween val="midCat"/>
      </c:valAx>
      <c:valAx>
        <c:axId val="1030792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03077376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拡散係数!$N$34:$N$60</c:f>
              <c:numCache>
                <c:formatCode>0.000E+00</c:formatCode>
                <c:ptCount val="27"/>
                <c:pt idx="0">
                  <c:v>3.6216982105076822E-5</c:v>
                </c:pt>
                <c:pt idx="1">
                  <c:v>5.3698138589053326E-5</c:v>
                </c:pt>
                <c:pt idx="2">
                  <c:v>7.3695033246777285E-5</c:v>
                </c:pt>
                <c:pt idx="3">
                  <c:v>9.6044589020113585E-5</c:v>
                </c:pt>
                <c:pt idx="4">
                  <c:v>1.2061620652107605E-4</c:v>
                </c:pt>
                <c:pt idx="5">
                  <c:v>1.4729652862600657E-4</c:v>
                </c:pt>
                <c:pt idx="6">
                  <c:v>1.7598687960358102E-4</c:v>
                </c:pt>
                <c:pt idx="7">
                  <c:v>2.0660263278710983E-4</c:v>
                </c:pt>
                <c:pt idx="8">
                  <c:v>2.3907195409742107E-4</c:v>
                </c:pt>
                <c:pt idx="9">
                  <c:v>2.7333394701120682E-4</c:v>
                </c:pt>
                <c:pt idx="10">
                  <c:v>3.0933664856903307E-4</c:v>
                </c:pt>
                <c:pt idx="11">
                  <c:v>3.4703519091178501E-4</c:v>
                </c:pt>
                <c:pt idx="12">
                  <c:v>3.863902629721572E-4</c:v>
                </c:pt>
                <c:pt idx="13">
                  <c:v>4.2736689231202379E-4</c:v>
                </c:pt>
                <c:pt idx="14">
                  <c:v>4.6993351270768118E-4</c:v>
                </c:pt>
                <c:pt idx="15">
                  <c:v>5.1406126512846715E-4</c:v>
                </c:pt>
                <c:pt idx="16">
                  <c:v>5.5972347975687077E-4</c:v>
                </c:pt>
                <c:pt idx="17">
                  <c:v>6.0689529390172932E-4</c:v>
                </c:pt>
                <c:pt idx="18">
                  <c:v>6.5555336967081047E-4</c:v>
                </c:pt>
                <c:pt idx="19">
                  <c:v>7.056756837391919E-4</c:v>
                </c:pt>
                <c:pt idx="20">
                  <c:v>7.5724136864793463E-4</c:v>
                </c:pt>
                <c:pt idx="21">
                  <c:v>8.1023059066621602E-4</c:v>
                </c:pt>
                <c:pt idx="22">
                  <c:v>8.6462445350402939E-4</c:v>
                </c:pt>
                <c:pt idx="23">
                  <c:v>9.204049203126992E-4</c:v>
                </c:pt>
                <c:pt idx="24">
                  <c:v>9.7755474869777267E-4</c:v>
                </c:pt>
                <c:pt idx="25">
                  <c:v>1.0360574351032145E-3</c:v>
                </c:pt>
                <c:pt idx="26">
                  <c:v>1.0958971660766322E-3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拡散係数!$N$74:$N$100</c:f>
              <c:numCache>
                <c:formatCode>0.000E+00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7.3733245764585502E-5</c:v>
                </c:pt>
                <c:pt idx="3">
                  <c:v>9.6788650763795426E-5</c:v>
                </c:pt>
                <c:pt idx="4">
                  <c:v>1.2251244923330699E-4</c:v>
                </c:pt>
                <c:pt idx="5">
                  <c:v>1.5082190583004773E-4</c:v>
                </c:pt>
                <c:pt idx="6">
                  <c:v>1.8164623273030377E-4</c:v>
                </c:pt>
                <c:pt idx="7">
                  <c:v>2.1492378709121095E-4</c:v>
                </c:pt>
                <c:pt idx="8">
                  <c:v>2.5060013145588678E-4</c:v>
                </c:pt>
                <c:pt idx="9">
                  <c:v>2.8862663893157036E-4</c:v>
                </c:pt>
                <c:pt idx="10">
                  <c:v>3.2895945856346702E-4</c:v>
                </c:pt>
                <c:pt idx="11">
                  <c:v>3.7155872799500951E-4</c:v>
                </c:pt>
                <c:pt idx="12">
                  <c:v>4.1638796128510539E-4</c:v>
                </c:pt>
                <c:pt idx="13">
                  <c:v>4.6341356410722358E-4</c:v>
                </c:pt>
                <c:pt idx="14">
                  <c:v>5.126044437011746E-4</c:v>
                </c:pt>
                <c:pt idx="15">
                  <c:v>5.6393169069806086E-4</c:v>
                </c:pt>
                <c:pt idx="16">
                  <c:v>6.173683164039487E-4</c:v>
                </c:pt>
                <c:pt idx="17">
                  <c:v>6.7288903352729853E-4</c:v>
                </c:pt>
                <c:pt idx="18">
                  <c:v>7.3047007139788391E-4</c:v>
                </c:pt>
                <c:pt idx="19">
                  <c:v>7.9008901890058618E-4</c:v>
                </c:pt>
                <c:pt idx="20">
                  <c:v>8.5172468992096291E-4</c:v>
                </c:pt>
                <c:pt idx="21">
                  <c:v>9.1535700725620367E-4</c:v>
                </c:pt>
                <c:pt idx="22">
                  <c:v>9.8096690180785127E-4</c:v>
                </c:pt>
                <c:pt idx="23">
                  <c:v>1.0485362245248662E-3</c:v>
                </c:pt>
                <c:pt idx="24">
                  <c:v>1.1180476690646009E-3</c:v>
                </c:pt>
                <c:pt idx="25">
                  <c:v>1.1894847035253098E-3</c:v>
                </c:pt>
                <c:pt idx="26">
                  <c:v>1.2628315099055903E-3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186816"/>
        <c:axId val="103188736"/>
      </c:scatterChart>
      <c:valAx>
        <c:axId val="103186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3188736"/>
        <c:crosses val="autoZero"/>
        <c:crossBetween val="midCat"/>
      </c:valAx>
      <c:valAx>
        <c:axId val="1031887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03186816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拡散係数!$O$34:$O$60</c:f>
              <c:numCache>
                <c:formatCode>0.000E+00</c:formatCode>
                <c:ptCount val="27"/>
                <c:pt idx="0">
                  <c:v>3.9909253187621585E-5</c:v>
                </c:pt>
                <c:pt idx="1">
                  <c:v>5.8904854490350565E-5</c:v>
                </c:pt>
                <c:pt idx="2">
                  <c:v>8.0620471748321204E-5</c:v>
                </c:pt>
                <c:pt idx="3">
                  <c:v>1.0487925092295056E-4</c:v>
                </c:pt>
                <c:pt idx="4">
                  <c:v>1.3153236614129744E-4</c:v>
                </c:pt>
                <c:pt idx="5">
                  <c:v>1.6045303019663343E-4</c:v>
                </c:pt>
                <c:pt idx="6">
                  <c:v>1.9153517429526331E-4</c:v>
                </c:pt>
                <c:pt idx="7">
                  <c:v>2.2469100249654801E-4</c:v>
                </c:pt>
                <c:pt idx="8">
                  <c:v>2.5984766520662628E-4</c:v>
                </c:pt>
                <c:pt idx="9">
                  <c:v>2.9694395086385129E-4</c:v>
                </c:pt>
                <c:pt idx="10">
                  <c:v>3.3592748097648604E-4</c:v>
                </c:pt>
                <c:pt idx="11">
                  <c:v>3.7675253006949221E-4</c:v>
                </c:pt>
                <c:pt idx="12">
                  <c:v>4.1937841359232985E-4</c:v>
                </c:pt>
                <c:pt idx="13">
                  <c:v>4.6376832921994404E-4</c:v>
                </c:pt>
                <c:pt idx="14">
                  <c:v>5.0988853603871841E-4</c:v>
                </c:pt>
                <c:pt idx="15">
                  <c:v>5.5770777539351877E-4</c:v>
                </c:pt>
                <c:pt idx="16">
                  <c:v>6.0719686004881142E-4</c:v>
                </c:pt>
                <c:pt idx="17">
                  <c:v>6.583283785114068E-4</c:v>
                </c:pt>
                <c:pt idx="18">
                  <c:v>7.1107647724248267E-4</c:v>
                </c:pt>
                <c:pt idx="19">
                  <c:v>7.6541669523760869E-4</c:v>
                </c:pt>
                <c:pt idx="20">
                  <c:v>8.2132583382636573E-4</c:v>
                </c:pt>
                <c:pt idx="21">
                  <c:v>8.7878185035083632E-4</c:v>
                </c:pt>
                <c:pt idx="22">
                  <c:v>9.3776376832502479E-4</c:v>
                </c:pt>
                <c:pt idx="23">
                  <c:v>9.9825159930423397E-4</c:v>
                </c:pt>
                <c:pt idx="24">
                  <c:v>1.0602262734125088E-3</c:v>
                </c:pt>
                <c:pt idx="25">
                  <c:v>1.1236695765814678E-3</c:v>
                </c:pt>
                <c:pt idx="26">
                  <c:v>1.188564093251079E-3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拡散係数!$O$74:$O$100</c:f>
              <c:numCache>
                <c:formatCode>0.000E+00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8.1378572636579531E-5</c:v>
                </c:pt>
                <c:pt idx="3">
                  <c:v>1.0628253581815719E-4</c:v>
                </c:pt>
                <c:pt idx="4">
                  <c:v>1.3393804635706267E-4</c:v>
                </c:pt>
                <c:pt idx="5">
                  <c:v>1.6424801469132582E-4</c:v>
                </c:pt>
                <c:pt idx="6">
                  <c:v>1.9712971883721457E-4</c:v>
                </c:pt>
                <c:pt idx="7">
                  <c:v>2.3251139038180937E-4</c:v>
                </c:pt>
                <c:pt idx="8">
                  <c:v>2.7032986071193107E-4</c:v>
                </c:pt>
                <c:pt idx="9">
                  <c:v>3.105288741102324E-4</c:v>
                </c:pt>
                <c:pt idx="10">
                  <c:v>3.5305784032538522E-4</c:v>
                </c:pt>
                <c:pt idx="11">
                  <c:v>3.9787088795801531E-4</c:v>
                </c:pt>
                <c:pt idx="12">
                  <c:v>4.4492613033934842E-4</c:v>
                </c:pt>
                <c:pt idx="13">
                  <c:v>4.9418508555617582E-4</c:v>
                </c:pt>
                <c:pt idx="14">
                  <c:v>5.4561221087034734E-4</c:v>
                </c:pt>
                <c:pt idx="15">
                  <c:v>5.991745237220828E-4</c:v>
                </c:pt>
                <c:pt idx="16">
                  <c:v>6.5484128940709093E-4</c:v>
                </c:pt>
                <c:pt idx="17">
                  <c:v>7.1258376088284515E-4</c:v>
                </c:pt>
                <c:pt idx="18">
                  <c:v>7.7237495988715375E-4</c:v>
                </c:pt>
                <c:pt idx="19">
                  <c:v>8.3418949119545903E-4</c:v>
                </c:pt>
                <c:pt idx="20">
                  <c:v>8.9800338375170151E-4</c:v>
                </c:pt>
                <c:pt idx="21">
                  <c:v>9.6379395380819606E-4</c:v>
                </c:pt>
                <c:pt idx="22">
                  <c:v>1.0315396862529715E-3</c:v>
                </c:pt>
                <c:pt idx="23">
                  <c:v>1.1012201310903486E-3</c:v>
                </c:pt>
                <c:pt idx="24">
                  <c:v>1.1728158126420088E-3</c:v>
                </c:pt>
                <c:pt idx="25">
                  <c:v>1.2463081495005417E-3</c:v>
                </c:pt>
                <c:pt idx="26">
                  <c:v>1.3216793836302333E-3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209984"/>
        <c:axId val="103490688"/>
      </c:scatterChart>
      <c:valAx>
        <c:axId val="103209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3490688"/>
        <c:crosses val="autoZero"/>
        <c:crossBetween val="midCat"/>
      </c:valAx>
      <c:valAx>
        <c:axId val="1034906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03209984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拡散係数!$P$34:$P$60</c:f>
              <c:numCache>
                <c:formatCode>0.000E+00</c:formatCode>
                <c:ptCount val="27"/>
                <c:pt idx="0">
                  <c:v>3.883144061092138E-5</c:v>
                </c:pt>
                <c:pt idx="1">
                  <c:v>5.7250652798780996E-5</c:v>
                </c:pt>
                <c:pt idx="2">
                  <c:v>7.830446805278082E-5</c:v>
                </c:pt>
                <c:pt idx="3">
                  <c:v>1.0181976215422639E-4</c:v>
                </c:pt>
                <c:pt idx="4">
                  <c:v>1.2765052344413402E-4</c:v>
                </c:pt>
                <c:pt idx="5">
                  <c:v>1.5567372104150198E-4</c:v>
                </c:pt>
                <c:pt idx="6">
                  <c:v>1.857876158563707E-4</c:v>
                </c:pt>
                <c:pt idx="7">
                  <c:v>2.1790864646163767E-4</c:v>
                </c:pt>
                <c:pt idx="8">
                  <c:v>2.5196769215113032E-4</c:v>
                </c:pt>
                <c:pt idx="9">
                  <c:v>2.8790662470120677E-4</c:v>
                </c:pt>
                <c:pt idx="10">
                  <c:v>3.2567552688764646E-4</c:v>
                </c:pt>
                <c:pt idx="11">
                  <c:v>3.6523060805763931E-4</c:v>
                </c:pt>
                <c:pt idx="12">
                  <c:v>4.0653270560515181E-4</c:v>
                </c:pt>
                <c:pt idx="13">
                  <c:v>4.4954623152210427E-4</c:v>
                </c:pt>
                <c:pt idx="14">
                  <c:v>4.942384385839551E-4</c:v>
                </c:pt>
                <c:pt idx="15">
                  <c:v>5.4057890830030454E-4</c:v>
                </c:pt>
                <c:pt idx="16">
                  <c:v>5.8853918930391565E-4</c:v>
                </c:pt>
                <c:pt idx="17">
                  <c:v>6.3809253630225525E-4</c:v>
                </c:pt>
                <c:pt idx="18">
                  <c:v>6.8921371569380038E-4</c:v>
                </c:pt>
                <c:pt idx="19">
                  <c:v>7.4187885530567607E-4</c:v>
                </c:pt>
                <c:pt idx="20">
                  <c:v>7.960653235259636E-4</c:v>
                </c:pt>
                <c:pt idx="21">
                  <c:v>8.5175162835637668E-4</c:v>
                </c:pt>
                <c:pt idx="22">
                  <c:v>9.0891733036753365E-4</c:v>
                </c:pt>
                <c:pt idx="23">
                  <c:v>9.6754296577027305E-4</c:v>
                </c:pt>
                <c:pt idx="24">
                  <c:v>1.0276099772290627E-3</c:v>
                </c:pt>
                <c:pt idx="25">
                  <c:v>1.0891006509203612E-3</c:v>
                </c:pt>
                <c:pt idx="26">
                  <c:v>1.1519980588713945E-3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拡散係数!$P$74:$P$100</c:f>
              <c:numCache>
                <c:formatCode>0.000E+00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7.8716101927054467E-5</c:v>
                </c:pt>
                <c:pt idx="3">
                  <c:v>1.0309093089703421E-4</c:v>
                </c:pt>
                <c:pt idx="4">
                  <c:v>1.3022859900958762E-4</c:v>
                </c:pt>
                <c:pt idx="5">
                  <c:v>1.6003806168969712E-4</c:v>
                </c:pt>
                <c:pt idx="6">
                  <c:v>1.9244156994618252E-4</c:v>
                </c:pt>
                <c:pt idx="7">
                  <c:v>2.2737153317719212E-4</c:v>
                </c:pt>
                <c:pt idx="8">
                  <c:v>2.6476835173282442E-4</c:v>
                </c:pt>
                <c:pt idx="9">
                  <c:v>3.0457886065969798E-4</c:v>
                </c:pt>
                <c:pt idx="10">
                  <c:v>3.4675517694593839E-4</c:v>
                </c:pt>
                <c:pt idx="11">
                  <c:v>3.9125382340768773E-4</c:v>
                </c:pt>
                <c:pt idx="12">
                  <c:v>4.3803504828270252E-4</c:v>
                </c:pt>
                <c:pt idx="13">
                  <c:v>4.8706228698831096E-4</c:v>
                </c:pt>
                <c:pt idx="14">
                  <c:v>5.3830172951607736E-4</c:v>
                </c:pt>
                <c:pt idx="15">
                  <c:v>5.9172196787641868E-4</c:v>
                </c:pt>
                <c:pt idx="16">
                  <c:v>6.4729370525416709E-4</c:v>
                </c:pt>
                <c:pt idx="17">
                  <c:v>7.0498951346348131E-4</c:v>
                </c:pt>
                <c:pt idx="18">
                  <c:v>7.6478362871776871E-4</c:v>
                </c:pt>
                <c:pt idx="19">
                  <c:v>8.2665177816278689E-4</c:v>
                </c:pt>
                <c:pt idx="20">
                  <c:v>8.9057103137906801E-4</c:v>
                </c:pt>
                <c:pt idx="21">
                  <c:v>9.5651967235109935E-4</c:v>
                </c:pt>
                <c:pt idx="22">
                  <c:v>1.0244770883632024E-3</c:v>
                </c:pt>
                <c:pt idx="23">
                  <c:v>1.0944236730090872E-3</c:v>
                </c:pt>
                <c:pt idx="24">
                  <c:v>1.166340741058028E-3</c:v>
                </c:pt>
                <c:pt idx="25">
                  <c:v>1.2402104533504347E-3</c:v>
                </c:pt>
                <c:pt idx="26">
                  <c:v>1.3160157502313376E-3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528320"/>
        <c:axId val="103530496"/>
      </c:scatterChart>
      <c:valAx>
        <c:axId val="103528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3530496"/>
        <c:crosses val="autoZero"/>
        <c:crossBetween val="midCat"/>
      </c:valAx>
      <c:valAx>
        <c:axId val="1035304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03528320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拡散係数!$Q$34:$Q$60</c:f>
              <c:numCache>
                <c:formatCode>0.000E+00</c:formatCode>
                <c:ptCount val="27"/>
                <c:pt idx="0">
                  <c:v>3.1907147901583102E-5</c:v>
                </c:pt>
                <c:pt idx="1">
                  <c:v>4.7848174689991876E-5</c:v>
                </c:pt>
                <c:pt idx="2">
                  <c:v>6.6152704383564212E-5</c:v>
                </c:pt>
                <c:pt idx="3">
                  <c:v>8.6635540321611034E-5</c:v>
                </c:pt>
                <c:pt idx="4">
                  <c:v>1.0917205402425139E-4</c:v>
                </c:pt>
                <c:pt idx="5">
                  <c:v>1.3366567605954308E-4</c:v>
                </c:pt>
                <c:pt idx="6">
                  <c:v>1.6003324302167694E-4</c:v>
                </c:pt>
                <c:pt idx="7">
                  <c:v>1.8820000739879227E-4</c:v>
                </c:pt>
                <c:pt idx="8">
                  <c:v>2.1809844469831819E-4</c:v>
                </c:pt>
                <c:pt idx="9">
                  <c:v>2.4966804726559897E-4</c:v>
                </c:pt>
                <c:pt idx="10">
                  <c:v>2.8285509129976694E-4</c:v>
                </c:pt>
                <c:pt idx="11">
                  <c:v>3.1761215919942078E-4</c:v>
                </c:pt>
                <c:pt idx="12">
                  <c:v>3.5389747295406192E-4</c:v>
                </c:pt>
                <c:pt idx="13">
                  <c:v>3.9167414756605877E-4</c:v>
                </c:pt>
                <c:pt idx="14">
                  <c:v>4.3090945276391272E-4</c:v>
                </c:pt>
                <c:pt idx="15">
                  <c:v>4.7157413655813301E-4</c:v>
                </c:pt>
                <c:pt idx="16">
                  <c:v>5.1364183544210537E-4</c:v>
                </c:pt>
                <c:pt idx="17">
                  <c:v>5.5708857705708383E-4</c:v>
                </c:pt>
                <c:pt idx="18">
                  <c:v>6.0189237038404887E-4</c:v>
                </c:pt>
                <c:pt idx="19">
                  <c:v>6.4803287341216919E-4</c:v>
                </c:pt>
                <c:pt idx="20">
                  <c:v>6.9549112655605981E-4</c:v>
                </c:pt>
                <c:pt idx="21">
                  <c:v>7.4424934030529446E-4</c:v>
                </c:pt>
                <c:pt idx="22">
                  <c:v>7.942907267145283E-4</c:v>
                </c:pt>
                <c:pt idx="23">
                  <c:v>8.4559936581206526E-4</c:v>
                </c:pt>
                <c:pt idx="24">
                  <c:v>8.9816009950971574E-4</c:v>
                </c:pt>
                <c:pt idx="25">
                  <c:v>9.5195844698556145E-4</c:v>
                </c:pt>
                <c:pt idx="26">
                  <c:v>1.0069805367209994E-3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拡散係数!$Q$74:$Q$100</c:f>
              <c:numCache>
                <c:formatCode>0.000E+00</c:formatCode>
                <c:ptCount val="27"/>
                <c:pt idx="0">
                  <c:v>0</c:v>
                </c:pt>
                <c:pt idx="1">
                  <c:v>4.7097698099074689E-5</c:v>
                </c:pt>
                <c:pt idx="2">
                  <c:v>6.5306191732881445E-5</c:v>
                </c:pt>
                <c:pt idx="3">
                  <c:v>8.6006422169552059E-5</c:v>
                </c:pt>
                <c:pt idx="4">
                  <c:v>1.0910170039544296E-4</c:v>
                </c:pt>
                <c:pt idx="5">
                  <c:v>1.3451164709245566E-4</c:v>
                </c:pt>
                <c:pt idx="6">
                  <c:v>1.6216781484623116E-4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220736"/>
        <c:axId val="103222656"/>
      </c:scatterChart>
      <c:valAx>
        <c:axId val="103220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3222656"/>
        <c:crosses val="autoZero"/>
        <c:crossBetween val="midCat"/>
      </c:valAx>
      <c:valAx>
        <c:axId val="1032226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03220736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拡散係数!$R$34:$R$60</c:f>
              <c:numCache>
                <c:formatCode>0.000E+00</c:formatCode>
                <c:ptCount val="27"/>
                <c:pt idx="0">
                  <c:v>1.0624562825365656E-5</c:v>
                </c:pt>
                <c:pt idx="1">
                  <c:v>1.6084543842320529E-5</c:v>
                </c:pt>
                <c:pt idx="2">
                  <c:v>2.2393273436037387E-5</c:v>
                </c:pt>
                <c:pt idx="3">
                  <c:v>2.9472713777407827E-5</c:v>
                </c:pt>
                <c:pt idx="4">
                  <c:v>3.7270282863301488E-5</c:v>
                </c:pt>
                <c:pt idx="5">
                  <c:v>4.5748960494583089E-5</c:v>
                </c:pt>
                <c:pt idx="6">
                  <c:v>5.4880121116434566E-5</c:v>
                </c:pt>
                <c:pt idx="7">
                  <c:v>6.463950329980567E-5</c:v>
                </c:pt>
                <c:pt idx="8">
                  <c:v>7.5005340180247799E-5</c:v>
                </c:pt>
                <c:pt idx="9">
                  <c:v>8.5957648192194218E-5</c:v>
                </c:pt>
                <c:pt idx="10">
                  <c:v>9.7478021864754315E-5</c:v>
                </c:pt>
                <c:pt idx="11">
                  <c:v>1.0954959320511978E-4</c:v>
                </c:pt>
                <c:pt idx="12">
                  <c:v>1.2215700692207691E-4</c:v>
                </c:pt>
                <c:pt idx="13">
                  <c:v>1.3528636270183661E-4</c:v>
                </c:pt>
                <c:pt idx="14">
                  <c:v>1.4892512014684161E-4</c:v>
                </c:pt>
                <c:pt idx="15">
                  <c:v>1.6306197761763028E-4</c:v>
                </c:pt>
                <c:pt idx="16">
                  <c:v>1.7768673874921911E-4</c:v>
                </c:pt>
                <c:pt idx="17">
                  <c:v>1.9279017798051222E-4</c:v>
                </c:pt>
                <c:pt idx="18">
                  <c:v>2.0836391282939823E-4</c:v>
                </c:pt>
                <c:pt idx="19">
                  <c:v>2.2440028739525411E-4</c:v>
                </c:pt>
                <c:pt idx="20">
                  <c:v>2.4089226912509093E-4</c:v>
                </c:pt>
                <c:pt idx="21">
                  <c:v>2.5783335923486159E-4</c:v>
                </c:pt>
                <c:pt idx="22">
                  <c:v>2.7521751617455781E-4</c:v>
                </c:pt>
                <c:pt idx="23">
                  <c:v>2.9303909098375865E-4</c:v>
                </c:pt>
                <c:pt idx="24">
                  <c:v>3.1129277314905369E-4</c:v>
                </c:pt>
                <c:pt idx="25">
                  <c:v>3.2997354553064475E-4</c:v>
                </c:pt>
                <c:pt idx="26">
                  <c:v>3.4907664699169462E-4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拡散係数!$R$74:$R$100</c:f>
              <c:numCache>
                <c:formatCode>0.000E+00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2.1625302727212778E-5</c:v>
                </c:pt>
                <c:pt idx="3">
                  <c:v>2.8321684312372053E-5</c:v>
                </c:pt>
                <c:pt idx="4">
                  <c:v>3.5777087639996619E-5</c:v>
                </c:pt>
                <c:pt idx="5">
                  <c:v>4.3966500464202536E-5</c:v>
                </c:pt>
                <c:pt idx="6">
                  <c:v>5.2868563172028193E-5</c:v>
                </c:pt>
                <c:pt idx="7">
                  <c:v>6.2464706916811049E-5</c:v>
                </c:pt>
                <c:pt idx="8">
                  <c:v>7.2738558168358397E-5</c:v>
                </c:pt>
                <c:pt idx="9">
                  <c:v>8.3675511170246743E-5</c:v>
                </c:pt>
                <c:pt idx="10">
                  <c:v>9.5262411248884228E-5</c:v>
                </c:pt>
                <c:pt idx="11">
                  <c:v>1.0748731412299119E-4</c:v>
                </c:pt>
                <c:pt idx="12">
                  <c:v>1.203392989787645E-4</c:v>
                </c:pt>
                <c:pt idx="13">
                  <c:v>1.338083206011844E-4</c:v>
                </c:pt>
                <c:pt idx="14">
                  <c:v>1.4788509052639494E-4</c:v>
                </c:pt>
                <c:pt idx="15">
                  <c:v>1.6256098018582938E-4</c:v>
                </c:pt>
                <c:pt idx="16">
                  <c:v>1.7782794100389216E-4</c:v>
                </c:pt>
                <c:pt idx="17">
                  <c:v>1.9367843776469277E-4</c:v>
                </c:pt>
                <c:pt idx="18">
                  <c:v>2.1010539250488161E-4</c:v>
                </c:pt>
                <c:pt idx="19">
                  <c:v>2.271021368579086E-4</c:v>
                </c:pt>
                <c:pt idx="20">
                  <c:v>2.4466237125798587E-4</c:v>
                </c:pt>
                <c:pt idx="21">
                  <c:v>2.627801297667857E-4</c:v>
                </c:pt>
                <c:pt idx="22">
                  <c:v>2.8144974955033046E-4</c:v>
                </c:pt>
                <c:pt idx="23">
                  <c:v>3.0066584423326591E-4</c:v>
                </c:pt>
                <c:pt idx="24">
                  <c:v>3.2042328051044746E-4</c:v>
                </c:pt>
                <c:pt idx="25">
                  <c:v>3.4071715751385589E-4</c:v>
                </c:pt>
                <c:pt idx="26">
                  <c:v>3.6154278852509295E-4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264640"/>
        <c:axId val="103266560"/>
      </c:scatterChart>
      <c:valAx>
        <c:axId val="1032646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3266560"/>
        <c:crosses val="autoZero"/>
        <c:crossBetween val="midCat"/>
      </c:valAx>
      <c:valAx>
        <c:axId val="1032665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03264640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拡散係数!$S$34:$S$60</c:f>
              <c:numCache>
                <c:formatCode>0.000E+00</c:formatCode>
                <c:ptCount val="27"/>
                <c:pt idx="0">
                  <c:v>1.065468315077675E-5</c:v>
                </c:pt>
                <c:pt idx="1">
                  <c:v>1.6168219973333512E-5</c:v>
                </c:pt>
                <c:pt idx="2">
                  <c:v>2.2551133041191089E-5</c:v>
                </c:pt>
                <c:pt idx="3">
                  <c:v>2.9721520898328529E-5</c:v>
                </c:pt>
                <c:pt idx="4">
                  <c:v>3.7623178385891611E-5</c:v>
                </c:pt>
                <c:pt idx="5">
                  <c:v>4.6216733111619357E-5</c:v>
                </c:pt>
                <c:pt idx="6">
                  <c:v>5.5472451770645592E-5</c:v>
                </c:pt>
                <c:pt idx="7">
                  <c:v>6.5365764351853073E-5</c:v>
                </c:pt>
                <c:pt idx="8">
                  <c:v>7.5874955965969632E-5</c:v>
                </c:pt>
                <c:pt idx="9">
                  <c:v>8.6980163226032527E-5</c:v>
                </c:pt>
                <c:pt idx="10">
                  <c:v>9.8663020071404324E-5</c:v>
                </c:pt>
                <c:pt idx="11">
                  <c:v>1.1090656704159326E-4</c:v>
                </c:pt>
                <c:pt idx="12">
                  <c:v>1.2369523173370582E-4</c:v>
                </c:pt>
                <c:pt idx="13">
                  <c:v>1.3701480084201502E-4</c:v>
                </c:pt>
                <c:pt idx="14">
                  <c:v>1.508523610444575E-4</c:v>
                </c:pt>
                <c:pt idx="15">
                  <c:v>1.6519621065704673E-4</c:v>
                </c:pt>
                <c:pt idx="16">
                  <c:v>1.8003575211338193E-4</c:v>
                </c:pt>
                <c:pt idx="17">
                  <c:v>1.9536137596889161E-4</c:v>
                </c:pt>
                <c:pt idx="18">
                  <c:v>2.1116434497922375E-4</c:v>
                </c:pt>
                <c:pt idx="19">
                  <c:v>2.2743668407382712E-4</c:v>
                </c:pt>
                <c:pt idx="20">
                  <c:v>2.4417107964055891E-4</c:v>
                </c:pt>
                <c:pt idx="21">
                  <c:v>2.613607897188883E-4</c:v>
                </c:pt>
                <c:pt idx="22">
                  <c:v>2.7899956545526122E-4</c:v>
                </c:pt>
                <c:pt idx="23">
                  <c:v>2.9708158339517005E-4</c:v>
                </c:pt>
                <c:pt idx="24">
                  <c:v>3.1560138774780813E-4</c:v>
                </c:pt>
                <c:pt idx="25">
                  <c:v>3.3455384155298319E-4</c:v>
                </c:pt>
                <c:pt idx="26">
                  <c:v>3.5393408562312705E-4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拡散係数!$S$74:$S$100</c:f>
              <c:numCache>
                <c:formatCode>0.000E+00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2.2910984674094923E-5</c:v>
                </c:pt>
                <c:pt idx="3">
                  <c:v>3.0385013108379255E-5</c:v>
                </c:pt>
                <c:pt idx="4">
                  <c:v>3.8708953187037522E-5</c:v>
                </c:pt>
                <c:pt idx="5">
                  <c:v>4.7846163880391166E-5</c:v>
                </c:pt>
                <c:pt idx="6">
                  <c:v>5.7765934952787655E-5</c:v>
                </c:pt>
                <c:pt idx="7">
                  <c:v>6.8441978672759048E-5</c:v>
                </c:pt>
                <c:pt idx="8">
                  <c:v>7.9851416447495254E-5</c:v>
                </c:pt>
                <c:pt idx="9">
                  <c:v>9.1974068163705675E-5</c:v>
                </c:pt>
                <c:pt idx="10">
                  <c:v>1.0479193629627043E-4</c:v>
                </c:pt>
                <c:pt idx="11">
                  <c:v>1.1828882060856531E-4</c:v>
                </c:pt>
                <c:pt idx="12">
                  <c:v>1.3245002345849824E-4</c:v>
                </c:pt>
                <c:pt idx="13">
                  <c:v>1.4726211980358573E-4</c:v>
                </c:pt>
                <c:pt idx="14">
                  <c:v>1.627127745554542E-4</c:v>
                </c:pt>
                <c:pt idx="15">
                  <c:v>1.7879059533014972E-4</c:v>
                </c:pt>
                <c:pt idx="16">
                  <c:v>1.9548501215304055E-4</c:v>
                </c:pt>
                <c:pt idx="17">
                  <c:v>2.1278617802750647E-4</c:v>
                </c:pt>
                <c:pt idx="18">
                  <c:v>2.3068488588806385E-4</c:v>
                </c:pt>
                <c:pt idx="19">
                  <c:v>2.4917249858744702E-4</c:v>
                </c:pt>
                <c:pt idx="20">
                  <c:v>2.6824088937324361E-4</c:v>
                </c:pt>
                <c:pt idx="21">
                  <c:v>2.8788239089528212E-4</c:v>
                </c:pt>
                <c:pt idx="22">
                  <c:v>3.0808975121704012E-4</c:v>
                </c:pt>
                <c:pt idx="23">
                  <c:v>3.288560956276495E-4</c:v>
                </c:pt>
                <c:pt idx="24">
                  <c:v>3.5017489329615013E-4</c:v>
                </c:pt>
                <c:pt idx="25">
                  <c:v>3.7203992799756395E-4</c:v>
                </c:pt>
                <c:pt idx="26">
                  <c:v>3.9444527228605757E-4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361536"/>
        <c:axId val="103363712"/>
      </c:scatterChart>
      <c:valAx>
        <c:axId val="103361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3363712"/>
        <c:crosses val="autoZero"/>
        <c:crossBetween val="midCat"/>
      </c:valAx>
      <c:valAx>
        <c:axId val="1033637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03361536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拡散係数!$T$34:$T$60</c:f>
              <c:numCache>
                <c:formatCode>0.000E+00</c:formatCode>
                <c:ptCount val="27"/>
                <c:pt idx="0">
                  <c:v>1.0624136854989965E-5</c:v>
                </c:pt>
                <c:pt idx="1">
                  <c:v>1.6091774743254863E-5</c:v>
                </c:pt>
                <c:pt idx="2">
                  <c:v>2.2411813092875306E-5</c:v>
                </c:pt>
                <c:pt idx="3">
                  <c:v>2.9505435604184393E-5</c:v>
                </c:pt>
                <c:pt idx="4">
                  <c:v>3.7319354979973767E-5</c:v>
                </c:pt>
                <c:pt idx="5">
                  <c:v>4.5816118798339353E-5</c:v>
                </c:pt>
                <c:pt idx="6">
                  <c:v>5.4966920536159325E-5</c:v>
                </c:pt>
                <c:pt idx="7">
                  <c:v>6.4747469849193401E-5</c:v>
                </c:pt>
                <c:pt idx="8">
                  <c:v>7.5136032527975993E-5</c:v>
                </c:pt>
                <c:pt idx="9">
                  <c:v>8.6112662129103531E-5</c:v>
                </c:pt>
                <c:pt idx="10">
                  <c:v>9.7658967735487617E-5</c:v>
                </c:pt>
                <c:pt idx="11">
                  <c:v>1.0975806600206945E-4</c:v>
                </c:pt>
                <c:pt idx="12">
                  <c:v>1.2239455947744073E-4</c:v>
                </c:pt>
                <c:pt idx="13">
                  <c:v>1.3555448617230613E-4</c:v>
                </c:pt>
                <c:pt idx="14">
                  <c:v>1.4922523243722941E-4</c:v>
                </c:pt>
                <c:pt idx="15">
                  <c:v>1.6339541869710923E-4</c:v>
                </c:pt>
                <c:pt idx="16">
                  <c:v>1.7805477122597832E-4</c:v>
                </c:pt>
                <c:pt idx="17">
                  <c:v>1.9319399129016164E-4</c:v>
                </c:pt>
                <c:pt idx="18">
                  <c:v>2.0880462963505139E-4</c:v>
                </c:pt>
                <c:pt idx="19">
                  <c:v>2.2487897111379934E-4</c:v>
                </c:pt>
                <c:pt idx="20">
                  <c:v>2.4140993179715546E-4</c:v>
                </c:pt>
                <c:pt idx="21">
                  <c:v>2.583909692102091E-4</c:v>
                </c:pt>
                <c:pt idx="22">
                  <c:v>2.7581600528223864E-4</c:v>
                </c:pt>
                <c:pt idx="23">
                  <c:v>2.9367936100182065E-4</c:v>
                </c:pt>
                <c:pt idx="24">
                  <c:v>3.1197570149111507E-4</c:v>
                </c:pt>
                <c:pt idx="25">
                  <c:v>3.3069999013577328E-4</c:v>
                </c:pt>
                <c:pt idx="26">
                  <c:v>3.4984745044839378E-4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拡散係数!$T$74:$T$100</c:f>
              <c:numCache>
                <c:formatCode>0.000E+00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2.1896164981407084E-5</c:v>
                </c:pt>
                <c:pt idx="3">
                  <c:v>2.8663161995540503E-5</c:v>
                </c:pt>
                <c:pt idx="4">
                  <c:v>3.619395395471173E-5</c:v>
                </c:pt>
                <c:pt idx="5">
                  <c:v>4.4463074151267738E-5</c:v>
                </c:pt>
                <c:pt idx="6">
                  <c:v>5.3448783156822786E-5</c:v>
                </c:pt>
                <c:pt idx="7">
                  <c:v>6.3132188309429415E-5</c:v>
                </c:pt>
                <c:pt idx="8">
                  <c:v>7.3496635592690989E-5</c:v>
                </c:pt>
                <c:pt idx="9">
                  <c:v>8.4527273130431452E-5</c:v>
                </c:pt>
                <c:pt idx="10">
                  <c:v>9.6210727947535274E-5</c:v>
                </c:pt>
                <c:pt idx="11">
                  <c:v>1.085348603654942E-4</c:v>
                </c:pt>
                <c:pt idx="12">
                  <c:v>1.2148857330618886E-4</c:v>
                </c:pt>
                <c:pt idx="13">
                  <c:v>1.3506166147267472E-4</c:v>
                </c:pt>
                <c:pt idx="14">
                  <c:v>1.4924469015471052E-4</c:v>
                </c:pt>
                <c:pt idx="15">
                  <c:v>1.6402889647905262E-4</c:v>
                </c:pt>
                <c:pt idx="16">
                  <c:v>1.7940610795933622E-4</c:v>
                </c:pt>
                <c:pt idx="17">
                  <c:v>1.9536867458347989E-4</c:v>
                </c:pt>
                <c:pt idx="18">
                  <c:v>2.1190941163839813E-4</c:v>
                </c:pt>
                <c:pt idx="19">
                  <c:v>2.2902155115437148E-4</c:v>
                </c:pt>
                <c:pt idx="20">
                  <c:v>2.4669870034463342E-4</c:v>
                </c:pt>
                <c:pt idx="21">
                  <c:v>2.6493480577796338E-4</c:v>
                </c:pt>
                <c:pt idx="22">
                  <c:v>2.8372412229202818E-4</c:v>
                </c:pt>
                <c:pt idx="23">
                  <c:v>3.0306118585910651E-4</c:v>
                </c:pt>
                <c:pt idx="24">
                  <c:v>3.2294078977172162E-4</c:v>
                </c:pt>
                <c:pt idx="25">
                  <c:v>3.4335796363622211E-4</c:v>
                </c:pt>
                <c:pt idx="26">
                  <c:v>3.6430795475645436E-4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397248"/>
        <c:axId val="103411712"/>
      </c:scatterChart>
      <c:valAx>
        <c:axId val="103397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3411712"/>
        <c:crosses val="autoZero"/>
        <c:crossBetween val="midCat"/>
      </c:valAx>
      <c:valAx>
        <c:axId val="1034117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03397248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拡散係数!$U$34:$U$60</c:f>
              <c:numCache>
                <c:formatCode>0.000E+00</c:formatCode>
                <c:ptCount val="27"/>
                <c:pt idx="0">
                  <c:v>1.0002302269790351E-5</c:v>
                </c:pt>
                <c:pt idx="1">
                  <c:v>1.5042356111161522E-5</c:v>
                </c:pt>
                <c:pt idx="2">
                  <c:v>2.0838905091609685E-5</c:v>
                </c:pt>
                <c:pt idx="3">
                  <c:v>2.7329237412451107E-5</c:v>
                </c:pt>
                <c:pt idx="4">
                  <c:v>3.4471779631338697E-5</c:v>
                </c:pt>
                <c:pt idx="5">
                  <c:v>4.2235548453078056E-5</c:v>
                </c:pt>
                <c:pt idx="6">
                  <c:v>5.0594615961375666E-5</c:v>
                </c:pt>
                <c:pt idx="7">
                  <c:v>5.9525856539427083E-5</c:v>
                </c:pt>
                <c:pt idx="8">
                  <c:v>6.9008246362400722E-5</c:v>
                </c:pt>
                <c:pt idx="9">
                  <c:v>7.9022715984943375E-5</c:v>
                </c:pt>
                <c:pt idx="10">
                  <c:v>8.9552113183321872E-5</c:v>
                </c:pt>
                <c:pt idx="11">
                  <c:v>1.0058112762988846E-4</c:v>
                </c:pt>
                <c:pt idx="12">
                  <c:v>1.120961548345452E-4</c:v>
                </c:pt>
                <c:pt idx="13">
                  <c:v>1.2408511839768276E-4</c:v>
                </c:pt>
                <c:pt idx="14">
                  <c:v>1.3653727582089753E-4</c:v>
                </c:pt>
                <c:pt idx="15">
                  <c:v>1.4944302749713681E-4</c:v>
                </c:pt>
                <c:pt idx="16">
                  <c:v>1.6279374089955622E-4</c:v>
                </c:pt>
                <c:pt idx="17">
                  <c:v>1.7658159576240643E-4</c:v>
                </c:pt>
                <c:pt idx="18">
                  <c:v>1.9079945184159036E-4</c:v>
                </c:pt>
                <c:pt idx="19">
                  <c:v>2.0544073835851949E-4</c:v>
                </c:pt>
                <c:pt idx="20">
                  <c:v>2.2049936296588047E-4</c:v>
                </c:pt>
                <c:pt idx="21">
                  <c:v>2.3596963758321023E-4</c:v>
                </c:pt>
                <c:pt idx="22">
                  <c:v>2.5184621840918545E-4</c:v>
                </c:pt>
                <c:pt idx="23">
                  <c:v>2.6812405761241024E-4</c:v>
                </c:pt>
                <c:pt idx="24">
                  <c:v>2.8479836450174688E-4</c:v>
                </c:pt>
                <c:pt idx="25">
                  <c:v>3.0186457430520603E-4</c:v>
                </c:pt>
                <c:pt idx="26">
                  <c:v>3.1931832300243808E-4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拡散係数!$U$74:$U$100</c:f>
              <c:numCache>
                <c:formatCode>0.000E+00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2.1068590721887986E-5</c:v>
                </c:pt>
                <c:pt idx="3">
                  <c:v>2.7482216206196879E-5</c:v>
                </c:pt>
                <c:pt idx="4">
                  <c:v>3.4596317056910219E-5</c:v>
                </c:pt>
                <c:pt idx="5">
                  <c:v>4.238545184208524E-5</c:v>
                </c:pt>
                <c:pt idx="6">
                  <c:v>5.0827966025543406E-5</c:v>
                </c:pt>
                <c:pt idx="7">
                  <c:v>5.9905089337157711E-5</c:v>
                </c:pt>
                <c:pt idx="8">
                  <c:v>6.960031403551684E-5</c:v>
                </c:pt>
                <c:pt idx="9">
                  <c:v>7.9898949688779846E-5</c:v>
                </c:pt>
                <c:pt idx="10">
                  <c:v>9.0787794190530001E-5</c:v>
                </c:pt>
                <c:pt idx="11">
                  <c:v>1.0225488427988043E-4</c:v>
                </c:pt>
                <c:pt idx="12">
                  <c:v>1.1428930218534722E-4</c:v>
                </c:pt>
                <c:pt idx="13">
                  <c:v>1.2688102295719977E-4</c:v>
                </c:pt>
                <c:pt idx="14">
                  <c:v>1.4002079197834719E-4</c:v>
                </c:pt>
                <c:pt idx="15">
                  <c:v>1.5370002530495943E-4</c:v>
                </c:pt>
                <c:pt idx="16">
                  <c:v>1.679107275784317E-4</c:v>
                </c:pt>
                <c:pt idx="17">
                  <c:v>1.8264542366918328E-4</c:v>
                </c:pt>
                <c:pt idx="18">
                  <c:v>1.9789710119814984E-4</c:v>
                </c:pt>
                <c:pt idx="19">
                  <c:v>2.1365916178020763E-4</c:v>
                </c:pt>
                <c:pt idx="20">
                  <c:v>2.2992537933778204E-4</c:v>
                </c:pt>
                <c:pt idx="21">
                  <c:v>2.4668986420264404E-4</c:v>
                </c:pt>
                <c:pt idx="22">
                  <c:v>2.6394703199914449E-4</c:v>
                </c:pt>
                <c:pt idx="23">
                  <c:v>2.8169157650982364E-4</c:v>
                </c:pt>
                <c:pt idx="24">
                  <c:v>2.9991844588295831E-4</c:v>
                </c:pt>
                <c:pt idx="25">
                  <c:v>3.1862282166411182E-4</c:v>
                </c:pt>
                <c:pt idx="26">
                  <c:v>3.3780010022935929E-4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445248"/>
        <c:axId val="103447168"/>
      </c:scatterChart>
      <c:valAx>
        <c:axId val="103445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3447168"/>
        <c:crosses val="autoZero"/>
        <c:crossBetween val="midCat"/>
      </c:valAx>
      <c:valAx>
        <c:axId val="1034471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03445248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拡散係数!$V$34:$V$60</c:f>
              <c:numCache>
                <c:formatCode>0.000E+00</c:formatCode>
                <c:ptCount val="27"/>
                <c:pt idx="0">
                  <c:v>7.2953694858298837E-6</c:v>
                </c:pt>
                <c:pt idx="1">
                  <c:v>1.1191725138227097E-5</c:v>
                </c:pt>
                <c:pt idx="2">
                  <c:v>1.5749407214361597E-5</c:v>
                </c:pt>
                <c:pt idx="3">
                  <c:v>2.0904789022578114E-5</c:v>
                </c:pt>
                <c:pt idx="4">
                  <c:v>2.6608929826709887E-5</c:v>
                </c:pt>
                <c:pt idx="5">
                  <c:v>3.2825440755591948E-5</c:v>
                </c:pt>
                <c:pt idx="6">
                  <c:v>3.9527459374026621E-5</c:v>
                </c:pt>
                <c:pt idx="7">
                  <c:v>4.669461150969976E-5</c:v>
                </c:pt>
                <c:pt idx="8">
                  <c:v>5.4310611033692014E-5</c:v>
                </c:pt>
                <c:pt idx="9">
                  <c:v>6.2361642618846382E-5</c:v>
                </c:pt>
                <c:pt idx="10">
                  <c:v>7.0835395134324981E-5</c:v>
                </c:pt>
                <c:pt idx="11">
                  <c:v>7.9720542892691864E-5</c:v>
                </c:pt>
                <c:pt idx="12">
                  <c:v>8.9006498280760465E-5</c:v>
                </c:pt>
                <c:pt idx="13">
                  <c:v>9.868331097871945E-5</c:v>
                </c:pt>
                <c:pt idx="14">
                  <c:v>1.0874163579426493E-4</c:v>
                </c:pt>
                <c:pt idx="15">
                  <c:v>1.1917272509040153E-4</c:v>
                </c:pt>
                <c:pt idx="16">
                  <c:v>1.2996842363544449E-4</c:v>
                </c:pt>
                <c:pt idx="17">
                  <c:v>1.4112115657889795E-4</c:v>
                </c:pt>
                <c:pt idx="18">
                  <c:v>1.5262390820789968E-4</c:v>
                </c:pt>
                <c:pt idx="19">
                  <c:v>1.6447019247604804E-4</c:v>
                </c:pt>
                <c:pt idx="20">
                  <c:v>1.7665401757841316E-4</c:v>
                </c:pt>
                <c:pt idx="21">
                  <c:v>1.891698470510811E-4</c:v>
                </c:pt>
                <c:pt idx="22">
                  <c:v>2.0201255957837043E-4</c:v>
                </c:pt>
                <c:pt idx="23">
                  <c:v>2.151774092169767E-4</c:v>
                </c:pt>
                <c:pt idx="24">
                  <c:v>2.2865998725843815E-4</c:v>
                </c:pt>
                <c:pt idx="25">
                  <c:v>2.4245618652389927E-4</c:v>
                </c:pt>
                <c:pt idx="26">
                  <c:v>2.5656216854305641E-4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拡散係数!$V$74:$V$100</c:f>
              <c:numCache>
                <c:formatCode>0.000E+00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1.6708523733234E-5</c:v>
                </c:pt>
                <c:pt idx="3">
                  <c:v>2.2466623273978728E-5</c:v>
                </c:pt>
                <c:pt idx="4">
                  <c:v>2.8853938866845541E-5</c:v>
                </c:pt>
                <c:pt idx="5">
                  <c:v>3.5827703479314407E-5</c:v>
                </c:pt>
                <c:pt idx="6">
                  <c:v>4.3353259398853569E-5</c:v>
                </c:pt>
                <c:pt idx="7">
                  <c:v>5.1401811556276023E-5</c:v>
                </c:pt>
                <c:pt idx="8">
                  <c:v>5.9948951947548102E-5</c:v>
                </c:pt>
                <c:pt idx="9">
                  <c:v>6.897365036004058E-5</c:v>
                </c:pt>
                <c:pt idx="10">
                  <c:v>7.8457539910080956E-5</c:v>
                </c:pt>
                <c:pt idx="11">
                  <c:v>8.8384396284213858E-5</c:v>
                </c:pt>
                <c:pt idx="12">
                  <c:v>9.8739748555289752E-5</c:v>
                </c:pt>
                <c:pt idx="13">
                  <c:v>1.0951058198528562E-4</c:v>
                </c:pt>
                <c:pt idx="14">
                  <c:v>1.206851067741443E-4</c:v>
                </c:pt>
                <c:pt idx="15">
                  <c:v>1.322525751391554E-4</c:v>
                </c:pt>
                <c:pt idx="16">
                  <c:v>1.4420313451040604E-4</c:v>
                </c:pt>
                <c:pt idx="17">
                  <c:v>1.5652770818478005E-4</c:v>
                </c:pt>
                <c:pt idx="18">
                  <c:v>1.6921789718060963E-4</c:v>
                </c:pt>
                <c:pt idx="19">
                  <c:v>1.8226589868932904E-4</c:v>
                </c:pt>
                <c:pt idx="20">
                  <c:v>1.9566443768328435E-4</c:v>
                </c:pt>
                <c:pt idx="21">
                  <c:v>2.0940670907077346E-4</c:v>
                </c:pt>
                <c:pt idx="22">
                  <c:v>2.2348632839416015E-4</c:v>
                </c:pt>
                <c:pt idx="23">
                  <c:v>2.3789728951305089E-4</c:v>
                </c:pt>
                <c:pt idx="24">
                  <c:v>2.5263392804804081E-4</c:v>
                </c:pt>
                <c:pt idx="25">
                  <c:v>2.6769088961297325E-4</c:v>
                </c:pt>
                <c:pt idx="26">
                  <c:v>2.8306310205686124E-4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472512"/>
        <c:axId val="103474688"/>
      </c:scatterChart>
      <c:valAx>
        <c:axId val="103472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3474688"/>
        <c:crosses val="autoZero"/>
        <c:crossBetween val="midCat"/>
      </c:valAx>
      <c:valAx>
        <c:axId val="1034746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03472512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拡散係数!$W$34:$W$60</c:f>
              <c:numCache>
                <c:formatCode>0.000E+00</c:formatCode>
                <c:ptCount val="27"/>
                <c:pt idx="0">
                  <c:v>9.9109647415412637E-6</c:v>
                </c:pt>
                <c:pt idx="1">
                  <c:v>1.4907052732226512E-5</c:v>
                </c:pt>
                <c:pt idx="2">
                  <c:v>2.065351713506615E-5</c:v>
                </c:pt>
                <c:pt idx="3">
                  <c:v>2.7087991606046423E-5</c:v>
                </c:pt>
                <c:pt idx="4">
                  <c:v>3.4169146208614712E-5</c:v>
                </c:pt>
                <c:pt idx="5">
                  <c:v>4.186623258017684E-5</c:v>
                </c:pt>
                <c:pt idx="6">
                  <c:v>5.0153559484189161E-5</c:v>
                </c:pt>
                <c:pt idx="7">
                  <c:v>5.9008226363007543E-5</c:v>
                </c:pt>
                <c:pt idx="8">
                  <c:v>6.8409410977269023E-5</c:v>
                </c:pt>
                <c:pt idx="9">
                  <c:v>7.8338217090792386E-5</c:v>
                </c:pt>
                <c:pt idx="10">
                  <c:v>8.8777637931136661E-5</c:v>
                </c:pt>
                <c:pt idx="11">
                  <c:v>9.9712484428811515E-5</c:v>
                </c:pt>
                <c:pt idx="12">
                  <c:v>1.1112925370797544E-4</c:v>
                </c:pt>
                <c:pt idx="13">
                  <c:v>1.2301595574710971E-4</c:v>
                </c:pt>
                <c:pt idx="14">
                  <c:v>1.3536192295189172E-4</c:v>
                </c:pt>
                <c:pt idx="15">
                  <c:v>1.4815762212643535E-4</c:v>
                </c:pt>
                <c:pt idx="16">
                  <c:v>1.6139448091002364E-4</c:v>
                </c:pt>
                <c:pt idx="17">
                  <c:v>1.7506473459229921E-4</c:v>
                </c:pt>
                <c:pt idx="18">
                  <c:v>1.8916129502768059E-4</c:v>
                </c:pt>
                <c:pt idx="19">
                  <c:v>2.0367764087311712E-4</c:v>
                </c:pt>
                <c:pt idx="20">
                  <c:v>2.1860772708680849E-4</c:v>
                </c:pt>
                <c:pt idx="21">
                  <c:v>2.3394591111276336E-4</c:v>
                </c:pt>
                <c:pt idx="22">
                  <c:v>2.4968689311581486E-4</c:v>
                </c:pt>
                <c:pt idx="23">
                  <c:v>2.6582566781100726E-4</c:v>
                </c:pt>
                <c:pt idx="24">
                  <c:v>2.8235748571847077E-4</c:v>
                </c:pt>
                <c:pt idx="25">
                  <c:v>2.9927782199381576E-4</c:v>
                </c:pt>
                <c:pt idx="26">
                  <c:v>3.1658235129342104E-4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拡散係数!$W$74:$W$100</c:f>
              <c:numCache>
                <c:formatCode>0.000E+00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2.1068590721887986E-5</c:v>
                </c:pt>
                <c:pt idx="3">
                  <c:v>2.7482216206196879E-5</c:v>
                </c:pt>
                <c:pt idx="4">
                  <c:v>3.4596317056910219E-5</c:v>
                </c:pt>
                <c:pt idx="5">
                  <c:v>4.238545184208524E-5</c:v>
                </c:pt>
                <c:pt idx="6">
                  <c:v>5.0827966025543406E-5</c:v>
                </c:pt>
                <c:pt idx="7">
                  <c:v>5.9905089337157711E-5</c:v>
                </c:pt>
                <c:pt idx="8">
                  <c:v>6.960031403551684E-5</c:v>
                </c:pt>
                <c:pt idx="9">
                  <c:v>7.9898949688779846E-5</c:v>
                </c:pt>
                <c:pt idx="10">
                  <c:v>9.0787794190530001E-5</c:v>
                </c:pt>
                <c:pt idx="11">
                  <c:v>1.0225488427988043E-4</c:v>
                </c:pt>
                <c:pt idx="12">
                  <c:v>1.1428930218534722E-4</c:v>
                </c:pt>
                <c:pt idx="13">
                  <c:v>1.2688102295719977E-4</c:v>
                </c:pt>
                <c:pt idx="14">
                  <c:v>1.4002079197834719E-4</c:v>
                </c:pt>
                <c:pt idx="15">
                  <c:v>1.5370002530495943E-4</c:v>
                </c:pt>
                <c:pt idx="16">
                  <c:v>1.679107275784317E-4</c:v>
                </c:pt>
                <c:pt idx="17">
                  <c:v>1.8264542366918328E-4</c:v>
                </c:pt>
                <c:pt idx="18">
                  <c:v>1.9789710119814984E-4</c:v>
                </c:pt>
                <c:pt idx="19">
                  <c:v>2.1365916178020763E-4</c:v>
                </c:pt>
                <c:pt idx="20">
                  <c:v>2.2992537933778204E-4</c:v>
                </c:pt>
                <c:pt idx="21">
                  <c:v>2.4668986420264404E-4</c:v>
                </c:pt>
                <c:pt idx="22">
                  <c:v>2.6394703199914449E-4</c:v>
                </c:pt>
                <c:pt idx="23">
                  <c:v>2.8169157650982364E-4</c:v>
                </c:pt>
                <c:pt idx="24">
                  <c:v>2.9991844588295831E-4</c:v>
                </c:pt>
                <c:pt idx="25">
                  <c:v>3.1862282166411182E-4</c:v>
                </c:pt>
                <c:pt idx="26">
                  <c:v>3.3780010022935929E-4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569664"/>
        <c:axId val="103588224"/>
      </c:scatterChart>
      <c:valAx>
        <c:axId val="1035696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3588224"/>
        <c:crosses val="autoZero"/>
        <c:crossBetween val="midCat"/>
      </c:valAx>
      <c:valAx>
        <c:axId val="1035882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03569664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拡散係数!$X$34:$X$60</c:f>
              <c:numCache>
                <c:formatCode>0.000E+00</c:formatCode>
                <c:ptCount val="27"/>
                <c:pt idx="0">
                  <c:v>9.9323380353287333E-6</c:v>
                </c:pt>
                <c:pt idx="1">
                  <c:v>1.4912381757570509E-5</c:v>
                </c:pt>
                <c:pt idx="2">
                  <c:v>2.0634428491358134E-5</c:v>
                </c:pt>
                <c:pt idx="3">
                  <c:v>2.7038918801945745E-5</c:v>
                </c:pt>
                <c:pt idx="4">
                  <c:v>3.4086095778985273E-5</c:v>
                </c:pt>
                <c:pt idx="5">
                  <c:v>4.1745668682989941E-5</c:v>
                </c:pt>
                <c:pt idx="6">
                  <c:v>4.9991839148189767E-5</c:v>
                </c:pt>
                <c:pt idx="7">
                  <c:v>5.8801467690336432E-5</c:v>
                </c:pt>
                <c:pt idx="8">
                  <c:v>6.8153579806418029E-5</c:v>
                </c:pt>
                <c:pt idx="9">
                  <c:v>7.8029278379924562E-5</c:v>
                </c:pt>
                <c:pt idx="10">
                  <c:v>8.8411692747553621E-5</c:v>
                </c:pt>
                <c:pt idx="11">
                  <c:v>9.9285863960213357E-5</c:v>
                </c:pt>
                <c:pt idx="12">
                  <c:v>1.1063856824162572E-4</c:v>
                </c:pt>
                <c:pt idx="13">
                  <c:v>1.2245810740481292E-4</c:v>
                </c:pt>
                <c:pt idx="14">
                  <c:v>1.3473409344305119E-4</c:v>
                </c:pt>
                <c:pt idx="15">
                  <c:v>1.4745724556708905E-4</c:v>
                </c:pt>
                <c:pt idx="16">
                  <c:v>1.6061920937506828E-4</c:v>
                </c:pt>
                <c:pt idx="17">
                  <c:v>1.7421240168716029E-4</c:v>
                </c:pt>
                <c:pt idx="18">
                  <c:v>1.882298808145329E-4</c:v>
                </c:pt>
                <c:pt idx="19">
                  <c:v>2.0266524004492755E-4</c:v>
                </c:pt>
                <c:pt idx="20">
                  <c:v>2.1751252128869759E-4</c:v>
                </c:pt>
                <c:pt idx="21">
                  <c:v>2.327661456641637E-4</c:v>
                </c:pt>
                <c:pt idx="22">
                  <c:v>2.4842085799232824E-4</c:v>
                </c:pt>
                <c:pt idx="23">
                  <c:v>2.6447168252356242E-4</c:v>
                </c:pt>
                <c:pt idx="24">
                  <c:v>2.8091388762096803E-4</c:v>
                </c:pt>
                <c:pt idx="25">
                  <c:v>2.9774295751734453E-4</c:v>
                </c:pt>
                <c:pt idx="26">
                  <c:v>3.149545696167085E-4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拡散係数!$X$74:$X$100</c:f>
              <c:numCache>
                <c:formatCode>0.000E+00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2.160915543203792E-5</c:v>
                </c:pt>
                <c:pt idx="3">
                  <c:v>2.8213420347319624E-5</c:v>
                </c:pt>
                <c:pt idx="4">
                  <c:v>3.5545269198952266E-5</c:v>
                </c:pt>
                <c:pt idx="5">
                  <c:v>4.3578840569120041E-5</c:v>
                </c:pt>
                <c:pt idx="6">
                  <c:v>5.2292105676781765E-5</c:v>
                </c:pt>
                <c:pt idx="7">
                  <c:v>6.1665956964286175E-5</c:v>
                </c:pt>
                <c:pt idx="8">
                  <c:v>7.1683579873325394E-5</c:v>
                </c:pt>
                <c:pt idx="9">
                  <c:v>8.2330002701550429E-5</c:v>
                </c:pt>
                <c:pt idx="10">
                  <c:v>9.3591763793244071E-5</c:v>
                </c:pt>
                <c:pt idx="11">
                  <c:v>1.0545665902950733E-4</c:v>
                </c:pt>
                <c:pt idx="12">
                  <c:v>1.1791354603170873E-4</c:v>
                </c:pt>
                <c:pt idx="13">
                  <c:v>1.3095218949956626E-4</c:v>
                </c:pt>
                <c:pt idx="14">
                  <c:v>1.4456313707161052E-4</c:v>
                </c:pt>
                <c:pt idx="15">
                  <c:v>1.5873761828461756E-4</c:v>
                </c:pt>
                <c:pt idx="16">
                  <c:v>1.7346746131819793E-4</c:v>
                </c:pt>
                <c:pt idx="17">
                  <c:v>1.8874502364315144E-4</c:v>
                </c:pt>
                <c:pt idx="18">
                  <c:v>2.0456313368733908E-4</c:v>
                </c:pt>
                <c:pt idx="19">
                  <c:v>2.2091504133835165E-4</c:v>
                </c:pt>
                <c:pt idx="20">
                  <c:v>2.3779437561159816E-4</c:v>
                </c:pt>
                <c:pt idx="21">
                  <c:v>2.5519510818620045E-4</c:v>
                </c:pt>
                <c:pt idx="22">
                  <c:v>2.7311152178940648E-4</c:v>
                </c:pt>
                <c:pt idx="23">
                  <c:v>2.9153818262028346E-4</c:v>
                </c:pt>
                <c:pt idx="24">
                  <c:v>3.1046991616394306E-4</c:v>
                </c:pt>
                <c:pt idx="25">
                  <c:v>3.2990178587151344E-4</c:v>
                </c:pt>
                <c:pt idx="26">
                  <c:v>3.4982907427783818E-4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975040"/>
        <c:axId val="109976960"/>
      </c:scatterChart>
      <c:valAx>
        <c:axId val="109975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9976960"/>
        <c:crosses val="autoZero"/>
        <c:crossBetween val="midCat"/>
      </c:valAx>
      <c:valAx>
        <c:axId val="1099769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09975040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拡散係数!$Y$34:$Y$60</c:f>
              <c:numCache>
                <c:formatCode>0.000E+00</c:formatCode>
                <c:ptCount val="27"/>
                <c:pt idx="0">
                  <c:v>7.2293555504492405E-6</c:v>
                </c:pt>
                <c:pt idx="1">
                  <c:v>1.1091987290275019E-5</c:v>
                </c:pt>
                <c:pt idx="2">
                  <c:v>1.5610873600898345E-5</c:v>
                </c:pt>
                <c:pt idx="3">
                  <c:v>2.0722914413776129E-5</c:v>
                </c:pt>
                <c:pt idx="4">
                  <c:v>2.6379504274448773E-5</c:v>
                </c:pt>
                <c:pt idx="5">
                  <c:v>3.2544456373872089E-5</c:v>
                </c:pt>
                <c:pt idx="6">
                  <c:v>3.9191040728467309E-5</c:v>
                </c:pt>
                <c:pt idx="7">
                  <c:v>4.6298989745391624E-5</c:v>
                </c:pt>
                <c:pt idx="8">
                  <c:v>5.3852119566629999E-5</c:v>
                </c:pt>
                <c:pt idx="9">
                  <c:v>6.1836719528961771E-5</c:v>
                </c:pt>
                <c:pt idx="10">
                  <c:v>7.0240584875652214E-5</c:v>
                </c:pt>
                <c:pt idx="11">
                  <c:v>7.9052494798891951E-5</c:v>
                </c:pt>
                <c:pt idx="12">
                  <c:v>8.8261961813490561E-5</c:v>
                </c:pt>
                <c:pt idx="13">
                  <c:v>9.7859128622199127E-5</c:v>
                </c:pt>
                <c:pt idx="14">
                  <c:v>1.0783473467037603E-4</c:v>
                </c:pt>
                <c:pt idx="15">
                  <c:v>1.1818010820486322E-4</c:v>
                </c:pt>
                <c:pt idx="16">
                  <c:v>1.2888716140476876E-4</c:v>
                </c:pt>
                <c:pt idx="17">
                  <c:v>1.3994837903884351E-4</c:v>
                </c:pt>
                <c:pt idx="18">
                  <c:v>1.5135679810666667E-4</c:v>
                </c:pt>
                <c:pt idx="19">
                  <c:v>1.6310597931573872E-4</c:v>
                </c:pt>
                <c:pt idx="20">
                  <c:v>1.7518997257863459E-4</c:v>
                </c:pt>
                <c:pt idx="21">
                  <c:v>1.8760327895720114E-4</c:v>
                </c:pt>
                <c:pt idx="22">
                  <c:v>2.0034081121246783E-4</c:v>
                </c:pt>
                <c:pt idx="23">
                  <c:v>2.1339785466259538E-4</c:v>
                </c:pt>
                <c:pt idx="24">
                  <c:v>2.2677002957390875E-4</c:v>
                </c:pt>
                <c:pt idx="25">
                  <c:v>2.4045325588836365E-4</c:v>
                </c:pt>
                <c:pt idx="26">
                  <c:v>2.5444372075124257E-4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拡散係数!$Y$74:$Y$100</c:f>
              <c:numCache>
                <c:formatCode>0.000E+00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1.6882059843207401E-5</c:v>
                </c:pt>
                <c:pt idx="3">
                  <c:v>2.2291048516831259E-5</c:v>
                </c:pt>
                <c:pt idx="4">
                  <c:v>2.8358938939399831E-5</c:v>
                </c:pt>
                <c:pt idx="5">
                  <c:v>3.5068563426008265E-5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005632"/>
        <c:axId val="110007808"/>
      </c:scatterChart>
      <c:valAx>
        <c:axId val="1100056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0007808"/>
        <c:crosses val="autoZero"/>
        <c:crossBetween val="midCat"/>
      </c:valAx>
      <c:valAx>
        <c:axId val="1100078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10005632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拡散係数!$Z$34:$Z$60</c:f>
              <c:numCache>
                <c:formatCode>0.000E+00</c:formatCode>
                <c:ptCount val="27"/>
                <c:pt idx="0">
                  <c:v>9.4554384819610506E-6</c:v>
                </c:pt>
                <c:pt idx="1">
                  <c:v>1.4852817445406239E-5</c:v>
                </c:pt>
                <c:pt idx="2">
                  <c:v>2.1392006702987243E-5</c:v>
                </c:pt>
                <c:pt idx="3">
                  <c:v>2.899715108185909E-5</c:v>
                </c:pt>
                <c:pt idx="4">
                  <c:v>3.7599103130419349E-5</c:v>
                </c:pt>
                <c:pt idx="5">
                  <c:v>4.7136525799295844E-5</c:v>
                </c:pt>
                <c:pt idx="6">
                  <c:v>5.7554885169002655E-5</c:v>
                </c:pt>
                <c:pt idx="7">
                  <c:v>6.8805610924488396E-5</c:v>
                </c:pt>
                <c:pt idx="8">
                  <c:v>8.0845698390545037E-5</c:v>
                </c:pt>
                <c:pt idx="9">
                  <c:v>9.3637491260975758E-5</c:v>
                </c:pt>
                <c:pt idx="10">
                  <c:v>1.0714841461069502E-4</c:v>
                </c:pt>
                <c:pt idx="11">
                  <c:v>1.2135056912768738E-4</c:v>
                </c:pt>
                <c:pt idx="12">
                  <c:v>1.36220199769262E-4</c:v>
                </c:pt>
                <c:pt idx="13">
                  <c:v>1.5173709586998357E-4</c:v>
                </c:pt>
                <c:pt idx="14">
                  <c:v>1.6788398397454184E-4</c:v>
                </c:pt>
                <c:pt idx="15">
                  <c:v>1.8464596049362855E-4</c:v>
                </c:pt>
                <c:pt idx="16">
                  <c:v>2.020099926172208E-4</c:v>
                </c:pt>
                <c:pt idx="17">
                  <c:v>2.1996449962603264E-4</c:v>
                </c:pt>
                <c:pt idx="18">
                  <c:v>2.3849901508383789E-4</c:v>
                </c:pt>
                <c:pt idx="19">
                  <c:v>2.5760392328943765E-4</c:v>
                </c:pt>
                <c:pt idx="20">
                  <c:v>2.77270259833165E-4</c:v>
                </c:pt>
                <c:pt idx="21">
                  <c:v>2.9748956500935366E-4</c:v>
                </c:pt>
                <c:pt idx="22">
                  <c:v>3.182537792257434E-4</c:v>
                </c:pt>
                <c:pt idx="23">
                  <c:v>3.3955517072262658E-4</c:v>
                </c:pt>
                <c:pt idx="24">
                  <c:v>3.6138628740461096E-4</c:v>
                </c:pt>
                <c:pt idx="25">
                  <c:v>3.8373992611553942E-4</c:v>
                </c:pt>
                <c:pt idx="26">
                  <c:v>4.0660911409946479E-4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拡散係数!$Z$74:$Z$100</c:f>
              <c:numCache>
                <c:formatCode>0.000E+00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7.0593358324170215E-5</c:v>
                </c:pt>
                <c:pt idx="7">
                  <c:v>8.2473932918254931E-5</c:v>
                </c:pt>
                <c:pt idx="8">
                  <c:v>9.5057773231065149E-5</c:v>
                </c:pt>
                <c:pt idx="9">
                  <c:v>1.0832267941417188E-4</c:v>
                </c:pt>
                <c:pt idx="10">
                  <c:v>1.2224885417522275E-4</c:v>
                </c:pt>
                <c:pt idx="11">
                  <c:v>1.368184851982437E-4</c:v>
                </c:pt>
                <c:pt idx="12">
                  <c:v>1.5201542383157948E-4</c:v>
                </c:pt>
                <c:pt idx="13">
                  <c:v>1.6782493308047778E-4</c:v>
                </c:pt>
                <c:pt idx="14">
                  <c:v>1.8423348666980099E-4</c:v>
                </c:pt>
                <c:pt idx="15">
                  <c:v>2.0122860650729777E-4</c:v>
                </c:pt>
                <c:pt idx="16">
                  <c:v>2.1879872953523688E-4</c:v>
                </c:pt>
                <c:pt idx="17">
                  <c:v>2.3693309742636623E-4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078208"/>
        <c:axId val="110084480"/>
      </c:scatterChart>
      <c:valAx>
        <c:axId val="110078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0084480"/>
        <c:crosses val="autoZero"/>
        <c:crossBetween val="midCat"/>
      </c:valAx>
      <c:valAx>
        <c:axId val="1100844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10078208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拡散係数!$AA$34:$AA$60</c:f>
              <c:numCache>
                <c:formatCode>0.000E+00</c:formatCode>
                <c:ptCount val="27"/>
                <c:pt idx="0">
                  <c:v>7.176427646640496E-6</c:v>
                </c:pt>
                <c:pt idx="1">
                  <c:v>1.103428648243047E-5</c:v>
                </c:pt>
                <c:pt idx="2">
                  <c:v>1.5557820372574808E-5</c:v>
                </c:pt>
                <c:pt idx="3">
                  <c:v>2.0683772646416687E-5</c:v>
                </c:pt>
                <c:pt idx="4">
                  <c:v>2.6362366478594212E-5</c:v>
                </c:pt>
                <c:pt idx="5">
                  <c:v>3.2555762709328084E-5</c:v>
                </c:pt>
                <c:pt idx="6">
                  <c:v>3.9235677232318394E-5</c:v>
                </c:pt>
                <c:pt idx="7">
                  <c:v>4.6380699128941744E-5</c:v>
                </c:pt>
                <c:pt idx="8">
                  <c:v>5.3973967575705958E-5</c:v>
                </c:pt>
                <c:pt idx="9">
                  <c:v>6.2001475807318517E-5</c:v>
                </c:pt>
                <c:pt idx="10">
                  <c:v>7.0450975211048788E-5</c:v>
                </c:pt>
                <c:pt idx="11">
                  <c:v>7.9311335104525793E-5</c:v>
                </c:pt>
                <c:pt idx="12">
                  <c:v>8.8572204039366395E-5</c:v>
                </c:pt>
                <c:pt idx="13">
                  <c:v>9.82238504537465E-5</c:v>
                </c:pt>
                <c:pt idx="14">
                  <c:v>1.0825709906387877E-4</c:v>
                </c:pt>
                <c:pt idx="15">
                  <c:v>1.1866331126437927E-4</c:v>
                </c:pt>
                <c:pt idx="16">
                  <c:v>1.2943438033529521E-4</c:v>
                </c:pt>
                <c:pt idx="17">
                  <c:v>1.4056272671565445E-4</c:v>
                </c:pt>
                <c:pt idx="18">
                  <c:v>1.5204128719630624E-4</c:v>
                </c:pt>
                <c:pt idx="19">
                  <c:v>1.6386349659091329E-4</c:v>
                </c:pt>
                <c:pt idx="20">
                  <c:v>1.7602326274642838E-4</c:v>
                </c:pt>
                <c:pt idx="21">
                  <c:v>1.8851493666209975E-4</c:v>
                </c:pt>
                <c:pt idx="22">
                  <c:v>2.0133327964273588E-4</c:v>
                </c:pt>
                <c:pt idx="23">
                  <c:v>2.14473429207053E-4</c:v>
                </c:pt>
                <c:pt idx="24">
                  <c:v>2.2793086512813189E-4</c:v>
                </c:pt>
                <c:pt idx="25">
                  <c:v>2.4170137661917295E-4</c:v>
                </c:pt>
                <c:pt idx="26">
                  <c:v>2.5578103135053399E-4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拡散係数!$AA$74:$AA$100</c:f>
              <c:numCache>
                <c:formatCode>0.000E+00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1.6553207659877672E-5</c:v>
                </c:pt>
                <c:pt idx="3">
                  <c:v>2.2016994991186831E-5</c:v>
                </c:pt>
                <c:pt idx="4">
                  <c:v>2.8092514558260572E-5</c:v>
                </c:pt>
                <c:pt idx="5">
                  <c:v>3.4749617161980763E-5</c:v>
                </c:pt>
                <c:pt idx="6">
                  <c:v>4.1963265044295903E-5</c:v>
                </c:pt>
                <c:pt idx="7">
                  <c:v>4.9712194091353864E-5</c:v>
                </c:pt>
                <c:pt idx="8">
                  <c:v>5.797802346262497E-5</c:v>
                </c:pt>
                <c:pt idx="9">
                  <c:v>6.6744636682836684E-5</c:v>
                </c:pt>
                <c:pt idx="10">
                  <c:v>7.5997735988299721E-5</c:v>
                </c:pt>
                <c:pt idx="11">
                  <c:v>8.572451193843886E-5</c:v>
                </c:pt>
                <c:pt idx="12">
                  <c:v>9.5913392415481336E-5</c:v>
                </c:pt>
                <c:pt idx="13">
                  <c:v>1.065538479276781E-4</c:v>
                </c:pt>
                <c:pt idx="14">
                  <c:v>1.1763623785814907E-4</c:v>
                </c:pt>
                <c:pt idx="15">
                  <c:v>1.2915168714391144E-4</c:v>
                </c:pt>
                <c:pt idx="16">
                  <c:v>1.4109198600296521E-4</c:v>
                </c:pt>
                <c:pt idx="17">
                  <c:v>1.5344950741207617E-4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118016"/>
        <c:axId val="110119936"/>
      </c:scatterChart>
      <c:valAx>
        <c:axId val="110118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0119936"/>
        <c:crosses val="autoZero"/>
        <c:crossBetween val="midCat"/>
      </c:valAx>
      <c:valAx>
        <c:axId val="1101199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10118016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拡散係数!$AB$34:$AB$60</c:f>
              <c:numCache>
                <c:formatCode>0.000E+00</c:formatCode>
                <c:ptCount val="27"/>
                <c:pt idx="0">
                  <c:v>9.4316182539695009E-6</c:v>
                </c:pt>
                <c:pt idx="1">
                  <c:v>1.4804627752814827E-5</c:v>
                </c:pt>
                <c:pt idx="2">
                  <c:v>2.130029647925906E-5</c:v>
                </c:pt>
                <c:pt idx="3">
                  <c:v>2.884126093219685E-5</c:v>
                </c:pt>
                <c:pt idx="4">
                  <c:v>3.735804036799614E-5</c:v>
                </c:pt>
                <c:pt idx="5">
                  <c:v>4.6789306105566833E-5</c:v>
                </c:pt>
                <c:pt idx="6">
                  <c:v>5.7080715114607052E-5</c:v>
                </c:pt>
                <c:pt idx="7">
                  <c:v>6.8184150539927335E-5</c:v>
                </c:pt>
                <c:pt idx="8">
                  <c:v>8.0057384541329426E-5</c:v>
                </c:pt>
                <c:pt idx="9">
                  <c:v>9.2663831724467365E-5</c:v>
                </c:pt>
                <c:pt idx="10">
                  <c:v>1.0597218476549883E-4</c:v>
                </c:pt>
                <c:pt idx="11">
                  <c:v>1.1995588743711465E-4</c:v>
                </c:pt>
                <c:pt idx="12">
                  <c:v>1.3459249296453294E-4</c:v>
                </c:pt>
                <c:pt idx="13">
                  <c:v>1.498629825844528E-4</c:v>
                </c:pt>
                <c:pt idx="14">
                  <c:v>1.6575110973280567E-4</c:v>
                </c:pt>
                <c:pt idx="15">
                  <c:v>1.822428130646088E-4</c:v>
                </c:pt>
                <c:pt idx="16">
                  <c:v>1.9932571951798093E-4</c:v>
                </c:pt>
                <c:pt idx="17">
                  <c:v>2.1698874198762522E-4</c:v>
                </c:pt>
                <c:pt idx="18">
                  <c:v>2.3522176563736346E-4</c:v>
                </c:pt>
                <c:pt idx="19">
                  <c:v>2.5401541138916044E-4</c:v>
                </c:pt>
                <c:pt idx="20">
                  <c:v>2.7336086315889348E-4</c:v>
                </c:pt>
                <c:pt idx="21">
                  <c:v>2.9324974560814097E-4</c:v>
                </c:pt>
                <c:pt idx="22">
                  <c:v>3.1367404053427055E-4</c:v>
                </c:pt>
                <c:pt idx="23">
                  <c:v>3.3462603185635428E-4</c:v>
                </c:pt>
                <c:pt idx="24">
                  <c:v>3.5609827106735666E-4</c:v>
                </c:pt>
                <c:pt idx="25">
                  <c:v>3.7808355679569021E-4</c:v>
                </c:pt>
                <c:pt idx="26">
                  <c:v>4.0057492365291907E-4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拡散係数!$AB$74:$AB$100</c:f>
              <c:numCache>
                <c:formatCode>0.000E+00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6.9831559493333868E-5</c:v>
                </c:pt>
                <c:pt idx="7">
                  <c:v>8.1583926447914107E-5</c:v>
                </c:pt>
                <c:pt idx="8">
                  <c:v>9.4031969922816293E-5</c:v>
                </c:pt>
                <c:pt idx="9">
                  <c:v>1.0715372963632117E-4</c:v>
                </c:pt>
                <c:pt idx="10">
                  <c:v>1.2092962193592188E-4</c:v>
                </c:pt>
                <c:pt idx="11">
                  <c:v>1.3534202672488144E-4</c:v>
                </c:pt>
                <c:pt idx="12">
                  <c:v>1.5037496961756974E-4</c:v>
                </c:pt>
                <c:pt idx="13">
                  <c:v>1.6601387265155189E-4</c:v>
                </c:pt>
                <c:pt idx="14">
                  <c:v>1.822453555186881E-4</c:v>
                </c:pt>
                <c:pt idx="15">
                  <c:v>1.9905707478239901E-4</c:v>
                </c:pt>
                <c:pt idx="16">
                  <c:v>2.1643759216615171E-4</c:v>
                </c:pt>
                <c:pt idx="17">
                  <c:v>2.3437626543975089E-4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157824"/>
        <c:axId val="110159744"/>
      </c:scatterChart>
      <c:valAx>
        <c:axId val="110157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0159744"/>
        <c:crosses val="autoZero"/>
        <c:crossBetween val="midCat"/>
      </c:valAx>
      <c:valAx>
        <c:axId val="1101597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10157824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拡散係数!$AC$34:$AC$60</c:f>
              <c:numCache>
                <c:formatCode>0.000E+00</c:formatCode>
                <c:ptCount val="27"/>
                <c:pt idx="0">
                  <c:v>7.2654722733476035E-6</c:v>
                </c:pt>
                <c:pt idx="1">
                  <c:v>1.1151154071670563E-5</c:v>
                </c:pt>
                <c:pt idx="2">
                  <c:v>1.56986099951211E-5</c:v>
                </c:pt>
                <c:pt idx="3">
                  <c:v>2.0844309122881568E-5</c:v>
                </c:pt>
                <c:pt idx="4">
                  <c:v>2.6539143805695231E-5</c:v>
                </c:pt>
                <c:pt idx="5">
                  <c:v>3.2746435898762067E-5</c:v>
                </c:pt>
                <c:pt idx="6">
                  <c:v>3.9439049092004943E-5</c:v>
                </c:pt>
                <c:pt idx="7">
                  <c:v>4.6596420754914999E-5</c:v>
                </c:pt>
                <c:pt idx="8">
                  <c:v>5.4202172358342124E-5</c:v>
                </c:pt>
                <c:pt idx="9">
                  <c:v>6.2242472233966562E-5</c:v>
                </c:pt>
                <c:pt idx="10">
                  <c:v>7.0705040618976832E-5</c:v>
                </c:pt>
                <c:pt idx="11">
                  <c:v>7.9578605689149188E-5</c:v>
                </c:pt>
                <c:pt idx="12">
                  <c:v>8.8852638021495834E-5</c:v>
                </c:pt>
                <c:pt idx="13">
                  <c:v>9.8517238713876986E-5</c:v>
                </c:pt>
                <c:pt idx="14">
                  <c:v>1.0856310171827361E-4</c:v>
                </c:pt>
                <c:pt idx="15">
                  <c:v>1.1898150462724563E-4</c:v>
                </c:pt>
                <c:pt idx="16">
                  <c:v>1.297643042418459E-4</c:v>
                </c:pt>
                <c:pt idx="17">
                  <c:v>1.4090392650581668E-4</c:v>
                </c:pt>
                <c:pt idx="18">
                  <c:v>1.5239334770543903E-4</c:v>
                </c:pt>
                <c:pt idx="19">
                  <c:v>1.6422606746160505E-4</c:v>
                </c:pt>
                <c:pt idx="20">
                  <c:v>1.7639607553179463E-4</c:v>
                </c:pt>
                <c:pt idx="21">
                  <c:v>1.8889781478380644E-4</c:v>
                </c:pt>
                <c:pt idx="22">
                  <c:v>2.0172614249450683E-4</c:v>
                </c:pt>
                <c:pt idx="23">
                  <c:v>2.1487629170220167E-4</c:v>
                </c:pt>
                <c:pt idx="24">
                  <c:v>2.2834383387782472E-4</c:v>
                </c:pt>
                <c:pt idx="25">
                  <c:v>2.4212464376172459E-4</c:v>
                </c:pt>
                <c:pt idx="26">
                  <c:v>2.5621486687079324E-4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拡散係数!$AC$74:$AC$100</c:f>
              <c:numCache>
                <c:formatCode>0.000E+00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1.6679447875577256E-5</c:v>
                </c:pt>
                <c:pt idx="3">
                  <c:v>2.2373918413756511E-5</c:v>
                </c:pt>
                <c:pt idx="4">
                  <c:v>2.869362934057998E-5</c:v>
                </c:pt>
                <c:pt idx="5">
                  <c:v>3.5598776231041846E-5</c:v>
                </c:pt>
                <c:pt idx="6">
                  <c:v>4.3056937620694894E-5</c:v>
                </c:pt>
                <c:pt idx="7">
                  <c:v>5.1041049073436464E-5</c:v>
                </c:pt>
                <c:pt idx="8">
                  <c:v>5.952807078241723E-5</c:v>
                </c:pt>
                <c:pt idx="9">
                  <c:v>6.8498073990495622E-5</c:v>
                </c:pt>
                <c:pt idx="10">
                  <c:v>7.7933592346768194E-5</c:v>
                </c:pt>
                <c:pt idx="11">
                  <c:v>8.7819147618343378E-5</c:v>
                </c:pt>
                <c:pt idx="12">
                  <c:v>9.8140894094645575E-5</c:v>
                </c:pt>
                <c:pt idx="13">
                  <c:v>1.0888634618020409E-4</c:v>
                </c:pt>
                <c:pt idx="14">
                  <c:v>1.2004416578405228E-4</c:v>
                </c:pt>
                <c:pt idx="15">
                  <c:v>1.3160399365102083E-4</c:v>
                </c:pt>
                <c:pt idx="16">
                  <c:v>1.4355631361751434E-4</c:v>
                </c:pt>
                <c:pt idx="17">
                  <c:v>1.5589234196498072E-4</c:v>
                </c:pt>
                <c:pt idx="18">
                  <c:v>1.6860393620054593E-4</c:v>
                </c:pt>
                <c:pt idx="19">
                  <c:v>1.8168351908362285E-4</c:v>
                </c:pt>
                <c:pt idx="20">
                  <c:v>1.95124014766255E-4</c:v>
                </c:pt>
                <c:pt idx="21">
                  <c:v>2.089187946669559E-4</c:v>
                </c:pt>
                <c:pt idx="22">
                  <c:v>2.2306163124557438E-4</c:v>
                </c:pt>
                <c:pt idx="23">
                  <c:v>2.3754665825163795E-4</c:v>
                </c:pt>
                <c:pt idx="24">
                  <c:v>2.5236833632191774E-4</c:v>
                </c:pt>
                <c:pt idx="25">
                  <c:v>2.6752142303298169E-4</c:v>
                </c:pt>
                <c:pt idx="26">
                  <c:v>2.8300094669086925E-4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463616"/>
        <c:axId val="110473984"/>
      </c:scatterChart>
      <c:valAx>
        <c:axId val="110463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0473984"/>
        <c:crosses val="autoZero"/>
        <c:crossBetween val="midCat"/>
      </c:valAx>
      <c:valAx>
        <c:axId val="1104739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10463616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拡散係数!$AD$34:$AD$60</c:f>
              <c:numCache>
                <c:formatCode>0.000E+00</c:formatCode>
                <c:ptCount val="27"/>
                <c:pt idx="0">
                  <c:v>6.5616398980308215E-6</c:v>
                </c:pt>
                <c:pt idx="1">
                  <c:v>1.0303105928753739E-5</c:v>
                </c:pt>
                <c:pt idx="2">
                  <c:v>1.4922695532067193E-5</c:v>
                </c:pt>
                <c:pt idx="3">
                  <c:v>2.0396212913568841E-5</c:v>
                </c:pt>
                <c:pt idx="4">
                  <c:v>2.6690113141757011E-5</c:v>
                </c:pt>
                <c:pt idx="5">
                  <c:v>3.3768270588392546E-5</c:v>
                </c:pt>
                <c:pt idx="6">
                  <c:v>4.1595471673112146E-5</c:v>
                </c:pt>
                <c:pt idx="7">
                  <c:v>5.0138771147993863E-5</c:v>
                </c:pt>
                <c:pt idx="8">
                  <c:v>5.936774796400096E-5</c:v>
                </c:pt>
                <c:pt idx="9">
                  <c:v>6.9254334431564145E-5</c:v>
                </c:pt>
                <c:pt idx="10">
                  <c:v>7.9772564980148421E-5</c:v>
                </c:pt>
                <c:pt idx="11">
                  <c:v>9.0898378337085886E-5</c:v>
                </c:pt>
                <c:pt idx="12">
                  <c:v>1.0260949634074115E-4</c:v>
                </c:pt>
                <c:pt idx="13">
                  <c:v>1.1488535811108482E-4</c:v>
                </c:pt>
                <c:pt idx="14">
                  <c:v>1.2770707900268933E-4</c:v>
                </c:pt>
                <c:pt idx="15">
                  <c:v>1.4105740956825246E-4</c:v>
                </c:pt>
                <c:pt idx="16">
                  <c:v>1.5492067968921039E-4</c:v>
                </c:pt>
                <c:pt idx="17">
                  <c:v>1.6928272204872982E-4</c:v>
                </c:pt>
                <c:pt idx="18">
                  <c:v>1.8413077552600506E-4</c:v>
                </c:pt>
                <c:pt idx="19">
                  <c:v>1.9945337279573606E-4</c:v>
                </c:pt>
                <c:pt idx="20">
                  <c:v>2.1524021797962657E-4</c:v>
                </c:pt>
                <c:pt idx="21">
                  <c:v>2.3148206031182208E-4</c:v>
                </c:pt>
                <c:pt idx="22">
                  <c:v>2.4817056905706729E-4</c:v>
                </c:pt>
                <c:pt idx="23">
                  <c:v>2.6529821381344543E-4</c:v>
                </c:pt>
                <c:pt idx="24">
                  <c:v>2.8285815314081517E-4</c:v>
                </c:pt>
                <c:pt idx="25">
                  <c:v>3.0084413335654611E-4</c:v>
                </c:pt>
                <c:pt idx="26">
                  <c:v>3.1925039841695078E-4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拡散係数!$AD$74:$AD$100</c:f>
              <c:numCache>
                <c:formatCode>0.000E+00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1.7203743153094968E-5</c:v>
                </c:pt>
                <c:pt idx="3">
                  <c:v>2.5102615720555194E-5</c:v>
                </c:pt>
                <c:pt idx="4">
                  <c:v>3.423448356071767E-5</c:v>
                </c:pt>
                <c:pt idx="5">
                  <c:v>4.4497622402868378E-5</c:v>
                </c:pt>
                <c:pt idx="6">
                  <c:v>5.5806969013548547E-5</c:v>
                </c:pt>
                <c:pt idx="7">
                  <c:v>6.809105422507969E-5</c:v>
                </c:pt>
                <c:pt idx="8">
                  <c:v>8.1289302134078621E-5</c:v>
                </c:pt>
                <c:pt idx="9">
                  <c:v>9.5349858049437314E-5</c:v>
                </c:pt>
                <c:pt idx="10">
                  <c:v>1.1022789180573462E-4</c:v>
                </c:pt>
                <c:pt idx="11">
                  <c:v>1.2588428136961239E-4</c:v>
                </c:pt>
                <c:pt idx="12">
                  <c:v>1.4228458875952083E-4</c:v>
                </c:pt>
                <c:pt idx="13">
                  <c:v>1.5939825783514404E-4</c:v>
                </c:pt>
                <c:pt idx="14">
                  <c:v>1.7719798035250659E-4</c:v>
                </c:pt>
                <c:pt idx="15">
                  <c:v>1.9565919023853447E-4</c:v>
                </c:pt>
                <c:pt idx="16">
                  <c:v>2.1475965629628603E-4</c:v>
                </c:pt>
                <c:pt idx="17">
                  <c:v>2.3447915112721028E-4</c:v>
                </c:pt>
                <c:pt idx="18">
                  <c:v>2.5479917960750411E-4</c:v>
                </c:pt>
                <c:pt idx="19">
                  <c:v>2.7570275432371613E-4</c:v>
                </c:pt>
                <c:pt idx="20">
                  <c:v>2.9717420836714275E-4</c:v>
                </c:pt>
                <c:pt idx="21">
                  <c:v>3.1919903810512002E-4</c:v>
                </c:pt>
                <c:pt idx="22">
                  <c:v>3.4176377020364021E-4</c:v>
                </c:pt>
                <c:pt idx="23">
                  <c:v>3.6485584842252318E-4</c:v>
                </c:pt>
                <c:pt idx="24">
                  <c:v>3.8846353665069315E-4</c:v>
                </c:pt>
                <c:pt idx="25">
                  <c:v>4.125758353734419E-4</c:v>
                </c:pt>
                <c:pt idx="26">
                  <c:v>4.3718240932239986E-4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561152"/>
        <c:axId val="110563328"/>
      </c:scatterChart>
      <c:valAx>
        <c:axId val="110561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0563328"/>
        <c:crosses val="autoZero"/>
        <c:crossBetween val="midCat"/>
      </c:valAx>
      <c:valAx>
        <c:axId val="1105633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10561152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推定値</c:v>
          </c:tx>
          <c:marker>
            <c:symbol val="none"/>
          </c:marker>
          <c:xVal>
            <c:numRef>
              <c:f>拡散係数!$C$34:$C$60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拡散係数!$AE$34:$AE$60</c:f>
              <c:numCache>
                <c:formatCode>0.000E+00</c:formatCode>
                <c:ptCount val="27"/>
                <c:pt idx="0">
                  <c:v>3.5900901112292994E-6</c:v>
                </c:pt>
                <c:pt idx="1">
                  <c:v>5.6205313071401729E-6</c:v>
                </c:pt>
                <c:pt idx="2">
                  <c:v>8.0604278748358877E-6</c:v>
                </c:pt>
                <c:pt idx="3">
                  <c:v>1.0879084111841085E-5</c:v>
                </c:pt>
                <c:pt idx="4">
                  <c:v>1.4049708382046419E-5</c:v>
                </c:pt>
                <c:pt idx="5">
                  <c:v>1.7548907423096819E-5</c:v>
                </c:pt>
                <c:pt idx="6">
                  <c:v>2.1356244803460696E-5</c:v>
                </c:pt>
                <c:pt idx="7">
                  <c:v>2.5454049074755368E-5</c:v>
                </c:pt>
                <c:pt idx="8">
                  <c:v>2.9827278271835798E-5</c:v>
                </c:pt>
                <c:pt idx="9">
                  <c:v>3.4463314042421081E-5</c:v>
                </c:pt>
                <c:pt idx="10">
                  <c:v>3.9351667223881983E-5</c:v>
                </c:pt>
                <c:pt idx="11">
                  <c:v>4.4483631800973654E-5</c:v>
                </c:pt>
                <c:pt idx="12">
                  <c:v>4.9851933839324392E-5</c:v>
                </c:pt>
                <c:pt idx="13">
                  <c:v>5.5450410440923747E-5</c:v>
                </c:pt>
                <c:pt idx="14">
                  <c:v>6.1273737630259195E-5</c:v>
                </c:pt>
                <c:pt idx="15">
                  <c:v>6.7317212832314794E-5</c:v>
                </c:pt>
                <c:pt idx="16">
                  <c:v>7.3576589117527657E-5</c:v>
                </c:pt>
                <c:pt idx="17">
                  <c:v>8.004795406078689E-5</c:v>
                </c:pt>
                <c:pt idx="18">
                  <c:v>8.6727644606502763E-5</c:v>
                </c:pt>
                <c:pt idx="19">
                  <c:v>9.3612189562684015E-5</c:v>
                </c:pt>
                <c:pt idx="20">
                  <c:v>1.0069827240425122E-4</c:v>
                </c:pt>
                <c:pt idx="21">
                  <c:v>1.0798270840995441E-4</c:v>
                </c:pt>
                <c:pt idx="22">
                  <c:v>1.1546243148854001E-4</c:v>
                </c:pt>
                <c:pt idx="23">
                  <c:v>1.2313448722533476E-4</c:v>
                </c:pt>
                <c:pt idx="24">
                  <c:v>1.3099602964986636E-4</c:v>
                </c:pt>
                <c:pt idx="25">
                  <c:v>1.3904431998793226E-4</c:v>
                </c:pt>
                <c:pt idx="26">
                  <c:v>1.4727672624026452E-4</c:v>
                </c:pt>
              </c:numCache>
            </c:numRef>
          </c:yVal>
          <c:smooth val="0"/>
        </c:ser>
        <c:ser>
          <c:idx val="1"/>
          <c:order val="1"/>
          <c:tx>
            <c:v>実測値</c:v>
          </c:tx>
          <c:spPr>
            <a:ln w="28575">
              <a:noFill/>
            </a:ln>
          </c:spPr>
          <c:xVal>
            <c:numRef>
              <c:f>拡散係数!$C$74:$C$100</c:f>
              <c:numCache>
                <c:formatCode>General</c:formatCode>
                <c:ptCount val="27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  <c:pt idx="6">
                  <c:v>500</c:v>
                </c:pt>
                <c:pt idx="7">
                  <c:v>550</c:v>
                </c:pt>
                <c:pt idx="8">
                  <c:v>600</c:v>
                </c:pt>
                <c:pt idx="9">
                  <c:v>650</c:v>
                </c:pt>
                <c:pt idx="10">
                  <c:v>700</c:v>
                </c:pt>
                <c:pt idx="11">
                  <c:v>750</c:v>
                </c:pt>
                <c:pt idx="12">
                  <c:v>800</c:v>
                </c:pt>
                <c:pt idx="13">
                  <c:v>850</c:v>
                </c:pt>
                <c:pt idx="14">
                  <c:v>900</c:v>
                </c:pt>
                <c:pt idx="15">
                  <c:v>950</c:v>
                </c:pt>
                <c:pt idx="16">
                  <c:v>1000</c:v>
                </c:pt>
                <c:pt idx="17">
                  <c:v>1050</c:v>
                </c:pt>
                <c:pt idx="18">
                  <c:v>1100</c:v>
                </c:pt>
                <c:pt idx="19">
                  <c:v>1150</c:v>
                </c:pt>
                <c:pt idx="20">
                  <c:v>1200</c:v>
                </c:pt>
                <c:pt idx="21">
                  <c:v>1250</c:v>
                </c:pt>
                <c:pt idx="22">
                  <c:v>1300</c:v>
                </c:pt>
                <c:pt idx="23">
                  <c:v>1350</c:v>
                </c:pt>
                <c:pt idx="24">
                  <c:v>1400</c:v>
                </c:pt>
                <c:pt idx="25">
                  <c:v>1450</c:v>
                </c:pt>
                <c:pt idx="26">
                  <c:v>1500</c:v>
                </c:pt>
              </c:numCache>
            </c:numRef>
          </c:xVal>
          <c:yVal>
            <c:numRef>
              <c:f>拡散係数!$AE$74:$AE$100</c:f>
              <c:numCache>
                <c:formatCode>0.000E+00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8.8022797158862885E-6</c:v>
                </c:pt>
                <c:pt idx="3">
                  <c:v>1.1790338624991968E-5</c:v>
                </c:pt>
                <c:pt idx="4">
                  <c:v>1.5187245381046971E-5</c:v>
                </c:pt>
                <c:pt idx="5">
                  <c:v>1.8987342852674327E-5</c:v>
                </c:pt>
                <c:pt idx="6">
                  <c:v>2.3185709735583186E-5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600960"/>
        <c:axId val="110602880"/>
      </c:scatterChart>
      <c:valAx>
        <c:axId val="110600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ja-JP"/>
                  <a:t>T [K]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0602880"/>
        <c:crosses val="autoZero"/>
        <c:crossBetween val="midCat"/>
      </c:valAx>
      <c:valAx>
        <c:axId val="1106028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拡散係数 </a:t>
                </a:r>
                <a:r>
                  <a:rPr lang="en-US" altLang="ja-JP"/>
                  <a:t>[m2/s]</a:t>
                </a:r>
                <a:endParaRPr lang="ja-JP" altLang="en-US"/>
              </a:p>
            </c:rich>
          </c:tx>
          <c:overlay val="0"/>
        </c:title>
        <c:numFmt formatCode="0.000E+00" sourceLinked="1"/>
        <c:majorTickMark val="out"/>
        <c:minorTickMark val="none"/>
        <c:tickLblPos val="nextTo"/>
        <c:crossAx val="110600960"/>
        <c:crosses val="autoZero"/>
        <c:crossBetween val="midCat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4" Type="http://schemas.openxmlformats.org/officeDocument/2006/relationships/chart" Target="../charts/chart4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chart" Target="../charts/chart48.xml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6.xml"/><Relationship Id="rId13" Type="http://schemas.openxmlformats.org/officeDocument/2006/relationships/chart" Target="../charts/chart61.xml"/><Relationship Id="rId18" Type="http://schemas.openxmlformats.org/officeDocument/2006/relationships/chart" Target="../charts/chart66.xml"/><Relationship Id="rId26" Type="http://schemas.openxmlformats.org/officeDocument/2006/relationships/chart" Target="../charts/chart74.xml"/><Relationship Id="rId3" Type="http://schemas.openxmlformats.org/officeDocument/2006/relationships/chart" Target="../charts/chart51.xml"/><Relationship Id="rId21" Type="http://schemas.openxmlformats.org/officeDocument/2006/relationships/chart" Target="../charts/chart69.xml"/><Relationship Id="rId7" Type="http://schemas.openxmlformats.org/officeDocument/2006/relationships/chart" Target="../charts/chart55.xml"/><Relationship Id="rId12" Type="http://schemas.openxmlformats.org/officeDocument/2006/relationships/chart" Target="../charts/chart60.xml"/><Relationship Id="rId17" Type="http://schemas.openxmlformats.org/officeDocument/2006/relationships/chart" Target="../charts/chart65.xml"/><Relationship Id="rId25" Type="http://schemas.openxmlformats.org/officeDocument/2006/relationships/chart" Target="../charts/chart73.xml"/><Relationship Id="rId2" Type="http://schemas.openxmlformats.org/officeDocument/2006/relationships/chart" Target="../charts/chart50.xml"/><Relationship Id="rId16" Type="http://schemas.openxmlformats.org/officeDocument/2006/relationships/chart" Target="../charts/chart64.xml"/><Relationship Id="rId20" Type="http://schemas.openxmlformats.org/officeDocument/2006/relationships/chart" Target="../charts/chart68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11" Type="http://schemas.openxmlformats.org/officeDocument/2006/relationships/chart" Target="../charts/chart59.xml"/><Relationship Id="rId24" Type="http://schemas.openxmlformats.org/officeDocument/2006/relationships/chart" Target="../charts/chart72.xml"/><Relationship Id="rId5" Type="http://schemas.openxmlformats.org/officeDocument/2006/relationships/chart" Target="../charts/chart53.xml"/><Relationship Id="rId15" Type="http://schemas.openxmlformats.org/officeDocument/2006/relationships/chart" Target="../charts/chart63.xml"/><Relationship Id="rId23" Type="http://schemas.openxmlformats.org/officeDocument/2006/relationships/chart" Target="../charts/chart71.xml"/><Relationship Id="rId28" Type="http://schemas.openxmlformats.org/officeDocument/2006/relationships/chart" Target="../charts/chart76.xml"/><Relationship Id="rId10" Type="http://schemas.openxmlformats.org/officeDocument/2006/relationships/chart" Target="../charts/chart58.xml"/><Relationship Id="rId19" Type="http://schemas.openxmlformats.org/officeDocument/2006/relationships/chart" Target="../charts/chart67.xml"/><Relationship Id="rId4" Type="http://schemas.openxmlformats.org/officeDocument/2006/relationships/chart" Target="../charts/chart52.xml"/><Relationship Id="rId9" Type="http://schemas.openxmlformats.org/officeDocument/2006/relationships/chart" Target="../charts/chart57.xml"/><Relationship Id="rId14" Type="http://schemas.openxmlformats.org/officeDocument/2006/relationships/chart" Target="../charts/chart62.xml"/><Relationship Id="rId22" Type="http://schemas.openxmlformats.org/officeDocument/2006/relationships/chart" Target="../charts/chart70.xml"/><Relationship Id="rId27" Type="http://schemas.openxmlformats.org/officeDocument/2006/relationships/chart" Target="../charts/chart7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-1</xdr:rowOff>
    </xdr:from>
    <xdr:to>
      <xdr:col>10</xdr:col>
      <xdr:colOff>742950</xdr:colOff>
      <xdr:row>18</xdr:row>
      <xdr:rowOff>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18</xdr:col>
      <xdr:colOff>266700</xdr:colOff>
      <xdr:row>18</xdr:row>
      <xdr:rowOff>1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19</xdr:row>
      <xdr:rowOff>0</xdr:rowOff>
    </xdr:from>
    <xdr:to>
      <xdr:col>10</xdr:col>
      <xdr:colOff>742950</xdr:colOff>
      <xdr:row>35</xdr:row>
      <xdr:rowOff>0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19</xdr:row>
      <xdr:rowOff>0</xdr:rowOff>
    </xdr:from>
    <xdr:to>
      <xdr:col>18</xdr:col>
      <xdr:colOff>266700</xdr:colOff>
      <xdr:row>35</xdr:row>
      <xdr:rowOff>0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-1</xdr:rowOff>
    </xdr:from>
    <xdr:to>
      <xdr:col>10</xdr:col>
      <xdr:colOff>742950</xdr:colOff>
      <xdr:row>18</xdr:row>
      <xdr:rowOff>0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18</xdr:col>
      <xdr:colOff>266700</xdr:colOff>
      <xdr:row>18</xdr:row>
      <xdr:rowOff>1</xdr:rowOff>
    </xdr:to>
    <xdr:graphicFrame macro="">
      <xdr:nvGraphicFramePr>
        <xdr:cNvPr id="3" name="グラフ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19</xdr:row>
      <xdr:rowOff>0</xdr:rowOff>
    </xdr:from>
    <xdr:to>
      <xdr:col>10</xdr:col>
      <xdr:colOff>742950</xdr:colOff>
      <xdr:row>35</xdr:row>
      <xdr:rowOff>0</xdr:rowOff>
    </xdr:to>
    <xdr:graphicFrame macro="">
      <xdr:nvGraphicFramePr>
        <xdr:cNvPr id="4" name="グラフ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19</xdr:row>
      <xdr:rowOff>0</xdr:rowOff>
    </xdr:from>
    <xdr:to>
      <xdr:col>18</xdr:col>
      <xdr:colOff>266700</xdr:colOff>
      <xdr:row>35</xdr:row>
      <xdr:rowOff>0</xdr:rowOff>
    </xdr:to>
    <xdr:graphicFrame macro="">
      <xdr:nvGraphicFramePr>
        <xdr:cNvPr id="5" name="グラフ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-1</xdr:rowOff>
    </xdr:from>
    <xdr:to>
      <xdr:col>10</xdr:col>
      <xdr:colOff>742950</xdr:colOff>
      <xdr:row>18</xdr:row>
      <xdr:rowOff>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18</xdr:col>
      <xdr:colOff>266700</xdr:colOff>
      <xdr:row>18</xdr:row>
      <xdr:rowOff>1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19</xdr:row>
      <xdr:rowOff>0</xdr:rowOff>
    </xdr:from>
    <xdr:to>
      <xdr:col>10</xdr:col>
      <xdr:colOff>742950</xdr:colOff>
      <xdr:row>35</xdr:row>
      <xdr:rowOff>0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19</xdr:row>
      <xdr:rowOff>0</xdr:rowOff>
    </xdr:from>
    <xdr:to>
      <xdr:col>18</xdr:col>
      <xdr:colOff>266700</xdr:colOff>
      <xdr:row>35</xdr:row>
      <xdr:rowOff>0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-1</xdr:rowOff>
    </xdr:from>
    <xdr:to>
      <xdr:col>10</xdr:col>
      <xdr:colOff>742950</xdr:colOff>
      <xdr:row>18</xdr:row>
      <xdr:rowOff>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18</xdr:col>
      <xdr:colOff>266700</xdr:colOff>
      <xdr:row>18</xdr:row>
      <xdr:rowOff>1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19</xdr:row>
      <xdr:rowOff>0</xdr:rowOff>
    </xdr:from>
    <xdr:to>
      <xdr:col>10</xdr:col>
      <xdr:colOff>742950</xdr:colOff>
      <xdr:row>35</xdr:row>
      <xdr:rowOff>0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19</xdr:row>
      <xdr:rowOff>0</xdr:rowOff>
    </xdr:from>
    <xdr:to>
      <xdr:col>18</xdr:col>
      <xdr:colOff>266700</xdr:colOff>
      <xdr:row>35</xdr:row>
      <xdr:rowOff>0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-1</xdr:rowOff>
    </xdr:from>
    <xdr:to>
      <xdr:col>10</xdr:col>
      <xdr:colOff>742950</xdr:colOff>
      <xdr:row>18</xdr:row>
      <xdr:rowOff>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18</xdr:col>
      <xdr:colOff>266700</xdr:colOff>
      <xdr:row>18</xdr:row>
      <xdr:rowOff>1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19</xdr:row>
      <xdr:rowOff>0</xdr:rowOff>
    </xdr:from>
    <xdr:to>
      <xdr:col>10</xdr:col>
      <xdr:colOff>742950</xdr:colOff>
      <xdr:row>35</xdr:row>
      <xdr:rowOff>0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19</xdr:row>
      <xdr:rowOff>0</xdr:rowOff>
    </xdr:from>
    <xdr:to>
      <xdr:col>18</xdr:col>
      <xdr:colOff>266700</xdr:colOff>
      <xdr:row>35</xdr:row>
      <xdr:rowOff>0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-1</xdr:rowOff>
    </xdr:from>
    <xdr:to>
      <xdr:col>10</xdr:col>
      <xdr:colOff>742950</xdr:colOff>
      <xdr:row>18</xdr:row>
      <xdr:rowOff>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18</xdr:col>
      <xdr:colOff>266700</xdr:colOff>
      <xdr:row>18</xdr:row>
      <xdr:rowOff>1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19</xdr:row>
      <xdr:rowOff>0</xdr:rowOff>
    </xdr:from>
    <xdr:to>
      <xdr:col>10</xdr:col>
      <xdr:colOff>742950</xdr:colOff>
      <xdr:row>35</xdr:row>
      <xdr:rowOff>0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19</xdr:row>
      <xdr:rowOff>0</xdr:rowOff>
    </xdr:from>
    <xdr:to>
      <xdr:col>18</xdr:col>
      <xdr:colOff>266700</xdr:colOff>
      <xdr:row>35</xdr:row>
      <xdr:rowOff>0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-1</xdr:rowOff>
    </xdr:from>
    <xdr:to>
      <xdr:col>10</xdr:col>
      <xdr:colOff>742950</xdr:colOff>
      <xdr:row>18</xdr:row>
      <xdr:rowOff>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18</xdr:col>
      <xdr:colOff>266700</xdr:colOff>
      <xdr:row>18</xdr:row>
      <xdr:rowOff>1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19</xdr:row>
      <xdr:rowOff>0</xdr:rowOff>
    </xdr:from>
    <xdr:to>
      <xdr:col>10</xdr:col>
      <xdr:colOff>742950</xdr:colOff>
      <xdr:row>35</xdr:row>
      <xdr:rowOff>0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19</xdr:row>
      <xdr:rowOff>0</xdr:rowOff>
    </xdr:from>
    <xdr:to>
      <xdr:col>18</xdr:col>
      <xdr:colOff>266700</xdr:colOff>
      <xdr:row>35</xdr:row>
      <xdr:rowOff>0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-1</xdr:rowOff>
    </xdr:from>
    <xdr:to>
      <xdr:col>10</xdr:col>
      <xdr:colOff>742950</xdr:colOff>
      <xdr:row>18</xdr:row>
      <xdr:rowOff>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18</xdr:col>
      <xdr:colOff>266700</xdr:colOff>
      <xdr:row>18</xdr:row>
      <xdr:rowOff>1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19</xdr:row>
      <xdr:rowOff>0</xdr:rowOff>
    </xdr:from>
    <xdr:to>
      <xdr:col>10</xdr:col>
      <xdr:colOff>742950</xdr:colOff>
      <xdr:row>35</xdr:row>
      <xdr:rowOff>0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19</xdr:row>
      <xdr:rowOff>0</xdr:rowOff>
    </xdr:from>
    <xdr:to>
      <xdr:col>18</xdr:col>
      <xdr:colOff>266700</xdr:colOff>
      <xdr:row>35</xdr:row>
      <xdr:rowOff>0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-1</xdr:rowOff>
    </xdr:from>
    <xdr:to>
      <xdr:col>10</xdr:col>
      <xdr:colOff>742950</xdr:colOff>
      <xdr:row>18</xdr:row>
      <xdr:rowOff>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18</xdr:col>
      <xdr:colOff>266700</xdr:colOff>
      <xdr:row>18</xdr:row>
      <xdr:rowOff>1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19</xdr:row>
      <xdr:rowOff>0</xdr:rowOff>
    </xdr:from>
    <xdr:to>
      <xdr:col>10</xdr:col>
      <xdr:colOff>742950</xdr:colOff>
      <xdr:row>35</xdr:row>
      <xdr:rowOff>0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19</xdr:row>
      <xdr:rowOff>0</xdr:rowOff>
    </xdr:from>
    <xdr:to>
      <xdr:col>18</xdr:col>
      <xdr:colOff>266700</xdr:colOff>
      <xdr:row>35</xdr:row>
      <xdr:rowOff>0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-1</xdr:rowOff>
    </xdr:from>
    <xdr:to>
      <xdr:col>10</xdr:col>
      <xdr:colOff>742950</xdr:colOff>
      <xdr:row>18</xdr:row>
      <xdr:rowOff>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18</xdr:col>
      <xdr:colOff>266700</xdr:colOff>
      <xdr:row>18</xdr:row>
      <xdr:rowOff>1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19</xdr:row>
      <xdr:rowOff>0</xdr:rowOff>
    </xdr:from>
    <xdr:to>
      <xdr:col>10</xdr:col>
      <xdr:colOff>742950</xdr:colOff>
      <xdr:row>35</xdr:row>
      <xdr:rowOff>0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19</xdr:row>
      <xdr:rowOff>0</xdr:rowOff>
    </xdr:from>
    <xdr:to>
      <xdr:col>18</xdr:col>
      <xdr:colOff>266700</xdr:colOff>
      <xdr:row>35</xdr:row>
      <xdr:rowOff>0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-1</xdr:rowOff>
    </xdr:from>
    <xdr:to>
      <xdr:col>10</xdr:col>
      <xdr:colOff>742950</xdr:colOff>
      <xdr:row>18</xdr:row>
      <xdr:rowOff>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18</xdr:col>
      <xdr:colOff>266700</xdr:colOff>
      <xdr:row>18</xdr:row>
      <xdr:rowOff>1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19</xdr:row>
      <xdr:rowOff>0</xdr:rowOff>
    </xdr:from>
    <xdr:to>
      <xdr:col>10</xdr:col>
      <xdr:colOff>742950</xdr:colOff>
      <xdr:row>35</xdr:row>
      <xdr:rowOff>0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19</xdr:row>
      <xdr:rowOff>0</xdr:rowOff>
    </xdr:from>
    <xdr:to>
      <xdr:col>18</xdr:col>
      <xdr:colOff>266700</xdr:colOff>
      <xdr:row>35</xdr:row>
      <xdr:rowOff>0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13</xdr:col>
      <xdr:colOff>55033</xdr:colOff>
      <xdr:row>18</xdr:row>
      <xdr:rowOff>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2</xdr:row>
      <xdr:rowOff>0</xdr:rowOff>
    </xdr:from>
    <xdr:to>
      <xdr:col>20</xdr:col>
      <xdr:colOff>266699</xdr:colOff>
      <xdr:row>18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19</xdr:row>
      <xdr:rowOff>0</xdr:rowOff>
    </xdr:from>
    <xdr:to>
      <xdr:col>13</xdr:col>
      <xdr:colOff>55033</xdr:colOff>
      <xdr:row>35</xdr:row>
      <xdr:rowOff>2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0</xdr:colOff>
      <xdr:row>19</xdr:row>
      <xdr:rowOff>0</xdr:rowOff>
    </xdr:from>
    <xdr:to>
      <xdr:col>20</xdr:col>
      <xdr:colOff>266699</xdr:colOff>
      <xdr:row>35</xdr:row>
      <xdr:rowOff>1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104</xdr:row>
      <xdr:rowOff>0</xdr:rowOff>
    </xdr:from>
    <xdr:to>
      <xdr:col>8</xdr:col>
      <xdr:colOff>373500</xdr:colOff>
      <xdr:row>118</xdr:row>
      <xdr:rowOff>43800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104</xdr:row>
      <xdr:rowOff>0</xdr:rowOff>
    </xdr:from>
    <xdr:to>
      <xdr:col>15</xdr:col>
      <xdr:colOff>373500</xdr:colOff>
      <xdr:row>118</xdr:row>
      <xdr:rowOff>43800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104</xdr:row>
      <xdr:rowOff>0</xdr:rowOff>
    </xdr:from>
    <xdr:to>
      <xdr:col>22</xdr:col>
      <xdr:colOff>373500</xdr:colOff>
      <xdr:row>118</xdr:row>
      <xdr:rowOff>43800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24</xdr:col>
      <xdr:colOff>0</xdr:colOff>
      <xdr:row>104</xdr:row>
      <xdr:rowOff>0</xdr:rowOff>
    </xdr:from>
    <xdr:to>
      <xdr:col>29</xdr:col>
      <xdr:colOff>373500</xdr:colOff>
      <xdr:row>118</xdr:row>
      <xdr:rowOff>43800</xdr:rowOff>
    </xdr:to>
    <xdr:graphicFrame macro="">
      <xdr:nvGraphicFramePr>
        <xdr:cNvPr id="6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0</xdr:colOff>
      <xdr:row>122</xdr:row>
      <xdr:rowOff>0</xdr:rowOff>
    </xdr:from>
    <xdr:to>
      <xdr:col>8</xdr:col>
      <xdr:colOff>373500</xdr:colOff>
      <xdr:row>136</xdr:row>
      <xdr:rowOff>43800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122</xdr:row>
      <xdr:rowOff>0</xdr:rowOff>
    </xdr:from>
    <xdr:to>
      <xdr:col>15</xdr:col>
      <xdr:colOff>373500</xdr:colOff>
      <xdr:row>136</xdr:row>
      <xdr:rowOff>43800</xdr:rowOff>
    </xdr:to>
    <xdr:graphicFrame macro="">
      <xdr:nvGraphicFramePr>
        <xdr:cNvPr id="8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122</xdr:row>
      <xdr:rowOff>0</xdr:rowOff>
    </xdr:from>
    <xdr:to>
      <xdr:col>22</xdr:col>
      <xdr:colOff>373500</xdr:colOff>
      <xdr:row>136</xdr:row>
      <xdr:rowOff>43800</xdr:rowOff>
    </xdr:to>
    <xdr:graphicFrame macro="">
      <xdr:nvGraphicFramePr>
        <xdr:cNvPr id="9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24</xdr:col>
      <xdr:colOff>0</xdr:colOff>
      <xdr:row>122</xdr:row>
      <xdr:rowOff>0</xdr:rowOff>
    </xdr:from>
    <xdr:to>
      <xdr:col>29</xdr:col>
      <xdr:colOff>373500</xdr:colOff>
      <xdr:row>136</xdr:row>
      <xdr:rowOff>43800</xdr:rowOff>
    </xdr:to>
    <xdr:graphicFrame macro="">
      <xdr:nvGraphicFramePr>
        <xdr:cNvPr id="10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0</xdr:colOff>
      <xdr:row>140</xdr:row>
      <xdr:rowOff>0</xdr:rowOff>
    </xdr:from>
    <xdr:to>
      <xdr:col>8</xdr:col>
      <xdr:colOff>373500</xdr:colOff>
      <xdr:row>154</xdr:row>
      <xdr:rowOff>43800</xdr:rowOff>
    </xdr:to>
    <xdr:graphicFrame macro="">
      <xdr:nvGraphicFramePr>
        <xdr:cNvPr id="11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0</xdr:colOff>
      <xdr:row>140</xdr:row>
      <xdr:rowOff>0</xdr:rowOff>
    </xdr:from>
    <xdr:to>
      <xdr:col>15</xdr:col>
      <xdr:colOff>373500</xdr:colOff>
      <xdr:row>154</xdr:row>
      <xdr:rowOff>43800</xdr:rowOff>
    </xdr:to>
    <xdr:graphicFrame macro="">
      <xdr:nvGraphicFramePr>
        <xdr:cNvPr id="1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17</xdr:col>
      <xdr:colOff>0</xdr:colOff>
      <xdr:row>140</xdr:row>
      <xdr:rowOff>0</xdr:rowOff>
    </xdr:from>
    <xdr:to>
      <xdr:col>22</xdr:col>
      <xdr:colOff>373500</xdr:colOff>
      <xdr:row>154</xdr:row>
      <xdr:rowOff>43800</xdr:rowOff>
    </xdr:to>
    <xdr:graphicFrame macro="">
      <xdr:nvGraphicFramePr>
        <xdr:cNvPr id="13" name="グラフ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24</xdr:col>
      <xdr:colOff>0</xdr:colOff>
      <xdr:row>140</xdr:row>
      <xdr:rowOff>0</xdr:rowOff>
    </xdr:from>
    <xdr:to>
      <xdr:col>29</xdr:col>
      <xdr:colOff>373500</xdr:colOff>
      <xdr:row>154</xdr:row>
      <xdr:rowOff>43800</xdr:rowOff>
    </xdr:to>
    <xdr:graphicFrame macro="">
      <xdr:nvGraphicFramePr>
        <xdr:cNvPr id="14" name="グラフ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</xdr:col>
      <xdr:colOff>0</xdr:colOff>
      <xdr:row>158</xdr:row>
      <xdr:rowOff>0</xdr:rowOff>
    </xdr:from>
    <xdr:to>
      <xdr:col>8</xdr:col>
      <xdr:colOff>373500</xdr:colOff>
      <xdr:row>172</xdr:row>
      <xdr:rowOff>43800</xdr:rowOff>
    </xdr:to>
    <xdr:graphicFrame macro="">
      <xdr:nvGraphicFramePr>
        <xdr:cNvPr id="15" name="グラフ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10</xdr:col>
      <xdr:colOff>0</xdr:colOff>
      <xdr:row>158</xdr:row>
      <xdr:rowOff>0</xdr:rowOff>
    </xdr:from>
    <xdr:to>
      <xdr:col>15</xdr:col>
      <xdr:colOff>373500</xdr:colOff>
      <xdr:row>172</xdr:row>
      <xdr:rowOff>43800</xdr:rowOff>
    </xdr:to>
    <xdr:graphicFrame macro="">
      <xdr:nvGraphicFramePr>
        <xdr:cNvPr id="16" name="グラフ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17</xdr:col>
      <xdr:colOff>0</xdr:colOff>
      <xdr:row>158</xdr:row>
      <xdr:rowOff>0</xdr:rowOff>
    </xdr:from>
    <xdr:to>
      <xdr:col>22</xdr:col>
      <xdr:colOff>373500</xdr:colOff>
      <xdr:row>172</xdr:row>
      <xdr:rowOff>43800</xdr:rowOff>
    </xdr:to>
    <xdr:graphicFrame macro="">
      <xdr:nvGraphicFramePr>
        <xdr:cNvPr id="17" name="グラフ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24</xdr:col>
      <xdr:colOff>0</xdr:colOff>
      <xdr:row>158</xdr:row>
      <xdr:rowOff>0</xdr:rowOff>
    </xdr:from>
    <xdr:to>
      <xdr:col>29</xdr:col>
      <xdr:colOff>373500</xdr:colOff>
      <xdr:row>172</xdr:row>
      <xdr:rowOff>43800</xdr:rowOff>
    </xdr:to>
    <xdr:graphicFrame macro="">
      <xdr:nvGraphicFramePr>
        <xdr:cNvPr id="18" name="グラフ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3</xdr:col>
      <xdr:colOff>0</xdr:colOff>
      <xdr:row>176</xdr:row>
      <xdr:rowOff>0</xdr:rowOff>
    </xdr:from>
    <xdr:to>
      <xdr:col>8</xdr:col>
      <xdr:colOff>373500</xdr:colOff>
      <xdr:row>190</xdr:row>
      <xdr:rowOff>43800</xdr:rowOff>
    </xdr:to>
    <xdr:graphicFrame macro="">
      <xdr:nvGraphicFramePr>
        <xdr:cNvPr id="19" name="グラフ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10</xdr:col>
      <xdr:colOff>0</xdr:colOff>
      <xdr:row>176</xdr:row>
      <xdr:rowOff>0</xdr:rowOff>
    </xdr:from>
    <xdr:to>
      <xdr:col>15</xdr:col>
      <xdr:colOff>373500</xdr:colOff>
      <xdr:row>190</xdr:row>
      <xdr:rowOff>43800</xdr:rowOff>
    </xdr:to>
    <xdr:graphicFrame macro="">
      <xdr:nvGraphicFramePr>
        <xdr:cNvPr id="20" name="グラフ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17</xdr:col>
      <xdr:colOff>0</xdr:colOff>
      <xdr:row>176</xdr:row>
      <xdr:rowOff>0</xdr:rowOff>
    </xdr:from>
    <xdr:to>
      <xdr:col>22</xdr:col>
      <xdr:colOff>373500</xdr:colOff>
      <xdr:row>190</xdr:row>
      <xdr:rowOff>43800</xdr:rowOff>
    </xdr:to>
    <xdr:graphicFrame macro="">
      <xdr:nvGraphicFramePr>
        <xdr:cNvPr id="21" name="グラフ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24</xdr:col>
      <xdr:colOff>0</xdr:colOff>
      <xdr:row>176</xdr:row>
      <xdr:rowOff>0</xdr:rowOff>
    </xdr:from>
    <xdr:to>
      <xdr:col>29</xdr:col>
      <xdr:colOff>373500</xdr:colOff>
      <xdr:row>190</xdr:row>
      <xdr:rowOff>43800</xdr:rowOff>
    </xdr:to>
    <xdr:graphicFrame macro="">
      <xdr:nvGraphicFramePr>
        <xdr:cNvPr id="22" name="グラフ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3</xdr:col>
      <xdr:colOff>0</xdr:colOff>
      <xdr:row>194</xdr:row>
      <xdr:rowOff>0</xdr:rowOff>
    </xdr:from>
    <xdr:to>
      <xdr:col>8</xdr:col>
      <xdr:colOff>373500</xdr:colOff>
      <xdr:row>208</xdr:row>
      <xdr:rowOff>43800</xdr:rowOff>
    </xdr:to>
    <xdr:graphicFrame macro="">
      <xdr:nvGraphicFramePr>
        <xdr:cNvPr id="23" name="グラフ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10</xdr:col>
      <xdr:colOff>0</xdr:colOff>
      <xdr:row>194</xdr:row>
      <xdr:rowOff>0</xdr:rowOff>
    </xdr:from>
    <xdr:to>
      <xdr:col>15</xdr:col>
      <xdr:colOff>373500</xdr:colOff>
      <xdr:row>208</xdr:row>
      <xdr:rowOff>43800</xdr:rowOff>
    </xdr:to>
    <xdr:graphicFrame macro="">
      <xdr:nvGraphicFramePr>
        <xdr:cNvPr id="24" name="グラフ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17</xdr:col>
      <xdr:colOff>0</xdr:colOff>
      <xdr:row>194</xdr:row>
      <xdr:rowOff>0</xdr:rowOff>
    </xdr:from>
    <xdr:to>
      <xdr:col>22</xdr:col>
      <xdr:colOff>373500</xdr:colOff>
      <xdr:row>208</xdr:row>
      <xdr:rowOff>43800</xdr:rowOff>
    </xdr:to>
    <xdr:graphicFrame macro="">
      <xdr:nvGraphicFramePr>
        <xdr:cNvPr id="25" name="グラフ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24</xdr:col>
      <xdr:colOff>0</xdr:colOff>
      <xdr:row>194</xdr:row>
      <xdr:rowOff>0</xdr:rowOff>
    </xdr:from>
    <xdr:to>
      <xdr:col>29</xdr:col>
      <xdr:colOff>373500</xdr:colOff>
      <xdr:row>208</xdr:row>
      <xdr:rowOff>43800</xdr:rowOff>
    </xdr:to>
    <xdr:graphicFrame macro="">
      <xdr:nvGraphicFramePr>
        <xdr:cNvPr id="26" name="グラフ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3</xdr:col>
      <xdr:colOff>0</xdr:colOff>
      <xdr:row>212</xdr:row>
      <xdr:rowOff>0</xdr:rowOff>
    </xdr:from>
    <xdr:to>
      <xdr:col>8</xdr:col>
      <xdr:colOff>373500</xdr:colOff>
      <xdr:row>226</xdr:row>
      <xdr:rowOff>43800</xdr:rowOff>
    </xdr:to>
    <xdr:graphicFrame macro="">
      <xdr:nvGraphicFramePr>
        <xdr:cNvPr id="27" name="グラフ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10</xdr:col>
      <xdr:colOff>0</xdr:colOff>
      <xdr:row>212</xdr:row>
      <xdr:rowOff>0</xdr:rowOff>
    </xdr:from>
    <xdr:to>
      <xdr:col>15</xdr:col>
      <xdr:colOff>373500</xdr:colOff>
      <xdr:row>226</xdr:row>
      <xdr:rowOff>43800</xdr:rowOff>
    </xdr:to>
    <xdr:graphicFrame macro="">
      <xdr:nvGraphicFramePr>
        <xdr:cNvPr id="28" name="グラフ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17</xdr:col>
      <xdr:colOff>0</xdr:colOff>
      <xdr:row>212</xdr:row>
      <xdr:rowOff>0</xdr:rowOff>
    </xdr:from>
    <xdr:to>
      <xdr:col>22</xdr:col>
      <xdr:colOff>373500</xdr:colOff>
      <xdr:row>226</xdr:row>
      <xdr:rowOff>43800</xdr:rowOff>
    </xdr:to>
    <xdr:graphicFrame macro="">
      <xdr:nvGraphicFramePr>
        <xdr:cNvPr id="29" name="グラフ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24</xdr:col>
      <xdr:colOff>0</xdr:colOff>
      <xdr:row>212</xdr:row>
      <xdr:rowOff>0</xdr:rowOff>
    </xdr:from>
    <xdr:to>
      <xdr:col>29</xdr:col>
      <xdr:colOff>373500</xdr:colOff>
      <xdr:row>226</xdr:row>
      <xdr:rowOff>43800</xdr:rowOff>
    </xdr:to>
    <xdr:graphicFrame macro="">
      <xdr:nvGraphicFramePr>
        <xdr:cNvPr id="30" name="グラフ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Normal="100" workbookViewId="0"/>
  </sheetViews>
  <sheetFormatPr defaultRowHeight="13.5" x14ac:dyDescent="0.15"/>
  <sheetData>
    <row r="1" spans="1:1" x14ac:dyDescent="0.15">
      <c r="A1" s="1" t="s">
        <v>134</v>
      </c>
    </row>
    <row r="3" spans="1:1" x14ac:dyDescent="0.15">
      <c r="A3" s="10" t="s">
        <v>131</v>
      </c>
    </row>
    <row r="4" spans="1:1" x14ac:dyDescent="0.15">
      <c r="A4" t="s">
        <v>58</v>
      </c>
    </row>
    <row r="7" spans="1:1" x14ac:dyDescent="0.15">
      <c r="A7" s="1" t="s">
        <v>60</v>
      </c>
    </row>
    <row r="9" spans="1:1" x14ac:dyDescent="0.15">
      <c r="A9" t="s">
        <v>61</v>
      </c>
    </row>
    <row r="10" spans="1:1" x14ac:dyDescent="0.15">
      <c r="A10" t="s">
        <v>62</v>
      </c>
    </row>
    <row r="12" spans="1:1" x14ac:dyDescent="0.15">
      <c r="A12" t="s">
        <v>63</v>
      </c>
    </row>
    <row r="13" spans="1:1" x14ac:dyDescent="0.15">
      <c r="A13" t="s">
        <v>132</v>
      </c>
    </row>
    <row r="15" spans="1:1" x14ac:dyDescent="0.15">
      <c r="A15" t="s">
        <v>64</v>
      </c>
    </row>
    <row r="16" spans="1:1" x14ac:dyDescent="0.15">
      <c r="A16" t="s">
        <v>129</v>
      </c>
    </row>
    <row r="18" spans="1:14" x14ac:dyDescent="0.15">
      <c r="A18" t="s">
        <v>65</v>
      </c>
    </row>
    <row r="19" spans="1:14" x14ac:dyDescent="0.15">
      <c r="A19" t="s">
        <v>133</v>
      </c>
    </row>
    <row r="21" spans="1:14" x14ac:dyDescent="0.15">
      <c r="A21" t="s">
        <v>128</v>
      </c>
    </row>
    <row r="22" spans="1:14" x14ac:dyDescent="0.15">
      <c r="A22" t="s">
        <v>129</v>
      </c>
    </row>
    <row r="25" spans="1:14" x14ac:dyDescent="0.15">
      <c r="A25" s="1" t="s">
        <v>59</v>
      </c>
    </row>
    <row r="26" spans="1:14" x14ac:dyDescent="0.15">
      <c r="A26" s="16" t="s">
        <v>66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</row>
    <row r="27" spans="1:14" ht="27" customHeight="1" x14ac:dyDescent="0.15">
      <c r="A27" s="16" t="s">
        <v>67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1:14" ht="27" customHeight="1" x14ac:dyDescent="0.15">
      <c r="A28" s="17" t="s">
        <v>69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x14ac:dyDescent="0.15">
      <c r="A29" t="s">
        <v>68</v>
      </c>
    </row>
  </sheetData>
  <mergeCells count="3">
    <mergeCell ref="A26:N26"/>
    <mergeCell ref="A27:N27"/>
    <mergeCell ref="A28:N28"/>
  </mergeCells>
  <phoneticPr fontId="1"/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9"/>
  <sheetViews>
    <sheetView zoomScale="90" zoomScaleNormal="90" workbookViewId="0"/>
  </sheetViews>
  <sheetFormatPr defaultRowHeight="13.5" x14ac:dyDescent="0.15"/>
  <cols>
    <col min="1" max="1" width="9" customWidth="1"/>
    <col min="2" max="2" width="11.125" bestFit="1" customWidth="1"/>
    <col min="3" max="5" width="10" bestFit="1" customWidth="1"/>
    <col min="7" max="7" width="10" bestFit="1" customWidth="1"/>
    <col min="8" max="8" width="11" bestFit="1" customWidth="1"/>
    <col min="9" max="9" width="10" bestFit="1" customWidth="1"/>
    <col min="10" max="10" width="9.875" bestFit="1" customWidth="1"/>
    <col min="11" max="13" width="10" bestFit="1" customWidth="1"/>
    <col min="14" max="15" width="9.875" bestFit="1" customWidth="1"/>
  </cols>
  <sheetData>
    <row r="1" spans="1:4" x14ac:dyDescent="0.15">
      <c r="A1" s="1" t="s">
        <v>38</v>
      </c>
      <c r="C1" t="s">
        <v>47</v>
      </c>
    </row>
    <row r="2" spans="1:4" x14ac:dyDescent="0.15">
      <c r="A2" s="1"/>
    </row>
    <row r="3" spans="1:4" x14ac:dyDescent="0.15">
      <c r="A3" s="4" t="s">
        <v>6</v>
      </c>
      <c r="B3" s="4" t="s">
        <v>11</v>
      </c>
    </row>
    <row r="4" spans="1:4" x14ac:dyDescent="0.15">
      <c r="A4" s="2" t="s">
        <v>14</v>
      </c>
      <c r="B4" s="2" t="s">
        <v>6</v>
      </c>
      <c r="C4" s="2" t="s">
        <v>7</v>
      </c>
      <c r="D4" s="2" t="s">
        <v>8</v>
      </c>
    </row>
    <row r="5" spans="1:4" x14ac:dyDescent="0.15">
      <c r="A5">
        <v>1</v>
      </c>
      <c r="B5" s="2" t="s">
        <v>5</v>
      </c>
      <c r="C5" s="3">
        <v>1.0079400000000001</v>
      </c>
      <c r="D5">
        <v>0</v>
      </c>
    </row>
    <row r="6" spans="1:4" x14ac:dyDescent="0.15">
      <c r="A6">
        <v>2</v>
      </c>
      <c r="B6" s="2" t="s">
        <v>11</v>
      </c>
      <c r="C6" s="3">
        <v>4.0026020000000004</v>
      </c>
      <c r="D6">
        <v>1</v>
      </c>
    </row>
    <row r="7" spans="1:4" x14ac:dyDescent="0.15">
      <c r="A7">
        <v>6</v>
      </c>
      <c r="B7" s="2" t="s">
        <v>10</v>
      </c>
      <c r="C7" s="3">
        <v>12.0107</v>
      </c>
      <c r="D7">
        <v>0</v>
      </c>
    </row>
    <row r="8" spans="1:4" x14ac:dyDescent="0.15">
      <c r="A8">
        <v>7</v>
      </c>
      <c r="B8" s="2" t="s">
        <v>13</v>
      </c>
      <c r="C8" s="3">
        <v>14.0067</v>
      </c>
      <c r="D8">
        <v>0</v>
      </c>
    </row>
    <row r="9" spans="1:4" x14ac:dyDescent="0.15">
      <c r="A9">
        <v>8</v>
      </c>
      <c r="B9" s="2" t="s">
        <v>9</v>
      </c>
      <c r="C9" s="3">
        <v>15.9994</v>
      </c>
      <c r="D9">
        <v>0</v>
      </c>
    </row>
    <row r="10" spans="1:4" x14ac:dyDescent="0.15">
      <c r="A10">
        <v>18</v>
      </c>
      <c r="B10" s="2" t="s">
        <v>12</v>
      </c>
      <c r="C10" s="3">
        <v>39.948</v>
      </c>
      <c r="D10">
        <v>0</v>
      </c>
    </row>
    <row r="11" spans="1:4" x14ac:dyDescent="0.15">
      <c r="B11" s="2"/>
      <c r="C11" s="3"/>
    </row>
    <row r="12" spans="1:4" x14ac:dyDescent="0.15">
      <c r="A12" s="2" t="s">
        <v>4</v>
      </c>
      <c r="B12" s="3">
        <f>SUMPRODUCT(C5:C10,D5:D10)</f>
        <v>4.0026020000000004</v>
      </c>
    </row>
    <row r="14" spans="1:4" x14ac:dyDescent="0.15">
      <c r="A14" s="4" t="s">
        <v>15</v>
      </c>
    </row>
    <row r="15" spans="1:4" x14ac:dyDescent="0.15">
      <c r="A15" s="2" t="s">
        <v>23</v>
      </c>
      <c r="B15">
        <v>200</v>
      </c>
    </row>
    <row r="16" spans="1:4" x14ac:dyDescent="0.15">
      <c r="A16" s="2" t="s">
        <v>26</v>
      </c>
      <c r="B16">
        <v>6000</v>
      </c>
    </row>
    <row r="17" spans="1:4" x14ac:dyDescent="0.15">
      <c r="A17" s="2" t="s">
        <v>34</v>
      </c>
    </row>
    <row r="18" spans="1:4" x14ac:dyDescent="0.15">
      <c r="A18" s="2" t="s">
        <v>16</v>
      </c>
      <c r="B18" s="6">
        <v>2.5</v>
      </c>
      <c r="D18" s="6"/>
    </row>
    <row r="19" spans="1:4" x14ac:dyDescent="0.15">
      <c r="A19" s="2" t="s">
        <v>18</v>
      </c>
      <c r="B19" s="6">
        <v>0</v>
      </c>
      <c r="D19" s="6"/>
    </row>
    <row r="20" spans="1:4" x14ac:dyDescent="0.15">
      <c r="A20" s="2" t="s">
        <v>20</v>
      </c>
      <c r="B20" s="6">
        <v>0</v>
      </c>
      <c r="D20" s="6"/>
    </row>
    <row r="21" spans="1:4" x14ac:dyDescent="0.15">
      <c r="A21" s="2" t="s">
        <v>21</v>
      </c>
      <c r="B21" s="6">
        <v>0</v>
      </c>
      <c r="D21" s="6"/>
    </row>
    <row r="22" spans="1:4" x14ac:dyDescent="0.15">
      <c r="A22" s="2" t="s">
        <v>22</v>
      </c>
      <c r="B22" s="6">
        <v>0</v>
      </c>
      <c r="D22" s="6"/>
    </row>
    <row r="23" spans="1:4" x14ac:dyDescent="0.15">
      <c r="A23" s="2" t="s">
        <v>41</v>
      </c>
      <c r="B23" s="6">
        <v>-745.375</v>
      </c>
      <c r="D23" s="6"/>
    </row>
    <row r="24" spans="1:4" x14ac:dyDescent="0.15">
      <c r="A24" s="2" t="s">
        <v>42</v>
      </c>
      <c r="B24" s="6">
        <v>0.92072397399999995</v>
      </c>
      <c r="D24" s="6"/>
    </row>
    <row r="25" spans="1:4" x14ac:dyDescent="0.15">
      <c r="A25" s="2" t="s">
        <v>35</v>
      </c>
      <c r="B25" s="6"/>
      <c r="D25" s="6"/>
    </row>
    <row r="26" spans="1:4" x14ac:dyDescent="0.15">
      <c r="A26" s="2" t="s">
        <v>16</v>
      </c>
      <c r="B26" s="6">
        <v>2.5</v>
      </c>
      <c r="D26" s="6"/>
    </row>
    <row r="27" spans="1:4" x14ac:dyDescent="0.15">
      <c r="A27" s="2" t="s">
        <v>17</v>
      </c>
      <c r="B27" s="6">
        <v>0</v>
      </c>
      <c r="D27" s="6"/>
    </row>
    <row r="28" spans="1:4" x14ac:dyDescent="0.15">
      <c r="A28" s="2" t="s">
        <v>19</v>
      </c>
      <c r="B28" s="6">
        <v>0</v>
      </c>
      <c r="D28" s="6"/>
    </row>
    <row r="29" spans="1:4" x14ac:dyDescent="0.15">
      <c r="A29" s="2" t="s">
        <v>21</v>
      </c>
      <c r="B29" s="6">
        <v>0</v>
      </c>
      <c r="D29" s="6"/>
    </row>
    <row r="30" spans="1:4" x14ac:dyDescent="0.15">
      <c r="A30" s="2" t="s">
        <v>22</v>
      </c>
      <c r="B30" s="6">
        <v>0</v>
      </c>
      <c r="D30" s="6"/>
    </row>
    <row r="31" spans="1:4" x14ac:dyDescent="0.15">
      <c r="A31" s="2" t="s">
        <v>41</v>
      </c>
      <c r="B31" s="6">
        <v>-745.375</v>
      </c>
      <c r="D31" s="6"/>
    </row>
    <row r="32" spans="1:4" x14ac:dyDescent="0.15">
      <c r="A32" s="2" t="s">
        <v>42</v>
      </c>
      <c r="B32" s="6">
        <v>0.92872397399999995</v>
      </c>
      <c r="D32" s="6"/>
    </row>
    <row r="33" spans="1:15" x14ac:dyDescent="0.15">
      <c r="A33" s="2"/>
      <c r="B33" s="6"/>
    </row>
    <row r="34" spans="1:15" x14ac:dyDescent="0.15">
      <c r="A34" s="4" t="s">
        <v>31</v>
      </c>
      <c r="B34" s="6"/>
    </row>
    <row r="35" spans="1:15" x14ac:dyDescent="0.15">
      <c r="A35" s="2" t="s">
        <v>29</v>
      </c>
      <c r="B35" s="3">
        <v>2.5760000000000001</v>
      </c>
    </row>
    <row r="36" spans="1:15" x14ac:dyDescent="0.15">
      <c r="A36" s="2" t="s">
        <v>30</v>
      </c>
      <c r="B36" s="3">
        <v>10.199999999999999</v>
      </c>
    </row>
    <row r="37" spans="1:15" x14ac:dyDescent="0.15">
      <c r="A37" s="2"/>
      <c r="B37" s="3"/>
    </row>
    <row r="38" spans="1:15" x14ac:dyDescent="0.15">
      <c r="A38" s="2"/>
      <c r="B38" s="5"/>
      <c r="K38" t="s">
        <v>36</v>
      </c>
    </row>
    <row r="39" spans="1:15" x14ac:dyDescent="0.15">
      <c r="A39" s="2" t="s">
        <v>0</v>
      </c>
      <c r="B39" s="2" t="s">
        <v>2</v>
      </c>
      <c r="C39" s="2" t="s">
        <v>24</v>
      </c>
      <c r="D39" s="2" t="s">
        <v>27</v>
      </c>
      <c r="E39" s="2" t="s">
        <v>32</v>
      </c>
      <c r="G39" s="2" t="s">
        <v>0</v>
      </c>
      <c r="H39" s="7" t="s">
        <v>43</v>
      </c>
      <c r="I39" s="8" t="s">
        <v>44</v>
      </c>
      <c r="K39" s="2" t="s">
        <v>0</v>
      </c>
      <c r="L39" s="2" t="s">
        <v>2</v>
      </c>
      <c r="M39" s="2" t="s">
        <v>24</v>
      </c>
      <c r="N39" s="2" t="s">
        <v>27</v>
      </c>
      <c r="O39" s="2" t="s">
        <v>32</v>
      </c>
    </row>
    <row r="40" spans="1:15" x14ac:dyDescent="0.15">
      <c r="A40" s="2" t="s">
        <v>1</v>
      </c>
      <c r="B40" s="2" t="s">
        <v>3</v>
      </c>
      <c r="C40" s="2" t="s">
        <v>25</v>
      </c>
      <c r="D40" s="2" t="s">
        <v>28</v>
      </c>
      <c r="E40" s="2" t="s">
        <v>33</v>
      </c>
      <c r="F40" s="6"/>
      <c r="G40" s="2" t="s">
        <v>1</v>
      </c>
      <c r="H40" s="2" t="s">
        <v>45</v>
      </c>
      <c r="I40" s="2" t="s">
        <v>46</v>
      </c>
      <c r="K40" s="2" t="s">
        <v>1</v>
      </c>
      <c r="L40" s="2" t="s">
        <v>3</v>
      </c>
      <c r="M40" s="2" t="s">
        <v>25</v>
      </c>
      <c r="N40" s="2" t="s">
        <v>28</v>
      </c>
      <c r="O40" s="2" t="s">
        <v>33</v>
      </c>
    </row>
    <row r="41" spans="1:15" x14ac:dyDescent="0.15">
      <c r="A41">
        <v>200</v>
      </c>
      <c r="B41" s="6">
        <f t="shared" ref="B41:B67" si="0">101325*$B$12/1000/(A41*8.314472)</f>
        <v>0.24389019991287483</v>
      </c>
      <c r="C41" s="6">
        <f t="shared" ref="C41:C67" si="1">IF(A41&lt;$B$15, "", IF(A41&lt;1000, ($B$26+$B$27*A41+$B$28*A41^2+$B$29*A41^3+$B$30*A41^4)*8.314472/($B$12/1000), IF(A41&lt;$B$16, ($B$18+$B$19*A41+$B$20*A41^2+$B$21*A41^3+$B$22*A41^4)*8.314472/($B$12/1000), "")))</f>
        <v>5193.1668449673489</v>
      </c>
      <c r="D41" s="6">
        <f t="shared" ref="D41:D67" si="2">26.69*SQRT($B$12*A41)/($B$35^2*(1.16145*(A41/$B$36)^-0.14874+0.52487*EXP(-0.7732*A41/$B$36)+2.16178*EXP(-2.43787*A41/$B$36)))*10^-7</f>
        <v>1.525381491068555E-5</v>
      </c>
      <c r="E41" s="6">
        <f t="shared" ref="E41:E67" si="3">IF(C41="", "", D41/($B$12/1000)*(C41*$B$12/1000-8.314472)*(1.32+1.77*8.314472/(C41*$B$12/1000-8.314472)))</f>
        <v>0.11882340878016119</v>
      </c>
      <c r="F41" s="5"/>
      <c r="G41">
        <v>200</v>
      </c>
      <c r="H41" s="6">
        <f t="shared" ref="H41:H68" si="4">IF(G41&lt;$B$15,"",IF(G41&lt;1000,($B$26+$B$27*G41/2+$B$28*G41^2/3+$B$29*G41^3/4+$B$30*G41^4/5+$B$31/G41)*8.314472*G41,IF(G41&gt;$B$16,"",($B$18+$B$19*G41/2+$B$20*G41^2/3+$B$21*G41^3/4+$B$22*G41^4/5+$B$23/G41)*8.314472*G41)))</f>
        <v>-2040.1635670000005</v>
      </c>
      <c r="I41" s="6">
        <f t="shared" ref="I41:I68" si="5">IF(G41&lt;$B$15, "", IF(G41&lt;1000, ($B$26*LN(G41)+$B$27*G41+$B$28*G41^2/2+$B$29*G41^3/3+$B$30*G41^4/4+$B$32)*8.314472, IF(G41&gt;$B$16, "", ($B$18*LN(G41)+$B$19*G41+$B$20*G41^2/2+$B$21*G41^3/3+$B$22*G41^4/4+$B$24)*8.314472)))</f>
        <v>117.8536279557452</v>
      </c>
      <c r="K41">
        <v>100</v>
      </c>
      <c r="L41" s="6">
        <v>0.48709000000000002</v>
      </c>
      <c r="M41" s="6">
        <v>5195</v>
      </c>
      <c r="N41" s="6">
        <v>9.7699999999999996E-6</v>
      </c>
      <c r="O41" s="6">
        <v>7.1999999999999995E-2</v>
      </c>
    </row>
    <row r="42" spans="1:15" x14ac:dyDescent="0.15">
      <c r="A42">
        <v>250</v>
      </c>
      <c r="B42" s="6">
        <f t="shared" si="0"/>
        <v>0.19511215993029987</v>
      </c>
      <c r="C42" s="6">
        <f t="shared" si="1"/>
        <v>5193.1668449673489</v>
      </c>
      <c r="D42" s="6">
        <f t="shared" si="2"/>
        <v>1.7629822993685591E-5</v>
      </c>
      <c r="E42" s="6">
        <f t="shared" si="3"/>
        <v>0.13733191838017655</v>
      </c>
      <c r="F42" s="5"/>
      <c r="G42">
        <v>250</v>
      </c>
      <c r="H42" s="6">
        <f t="shared" si="4"/>
        <v>-1000.8545670000002</v>
      </c>
      <c r="I42" s="6">
        <f t="shared" si="5"/>
        <v>122.4919299792016</v>
      </c>
      <c r="K42">
        <v>200</v>
      </c>
      <c r="L42" s="6">
        <v>0.24371000000000001</v>
      </c>
      <c r="M42" s="6">
        <v>5193</v>
      </c>
      <c r="N42" s="6">
        <v>1.535E-5</v>
      </c>
      <c r="O42" s="6">
        <v>0.115</v>
      </c>
    </row>
    <row r="43" spans="1:15" x14ac:dyDescent="0.15">
      <c r="A43">
        <v>300</v>
      </c>
      <c r="B43" s="6">
        <f t="shared" si="0"/>
        <v>0.1625934666085832</v>
      </c>
      <c r="C43" s="6">
        <f t="shared" si="1"/>
        <v>5193.1668449673489</v>
      </c>
      <c r="D43" s="6">
        <f t="shared" si="2"/>
        <v>1.9843395814803571E-5</v>
      </c>
      <c r="E43" s="6">
        <f t="shared" si="3"/>
        <v>0.15457509785550264</v>
      </c>
      <c r="G43">
        <v>298.14999999999998</v>
      </c>
      <c r="H43" s="6">
        <f t="shared" si="4"/>
        <v>0</v>
      </c>
      <c r="I43" s="6">
        <f t="shared" si="5"/>
        <v>126.15312037478017</v>
      </c>
      <c r="K43">
        <v>300</v>
      </c>
      <c r="L43" s="6">
        <v>0.16253000000000001</v>
      </c>
      <c r="M43" s="6">
        <v>5193</v>
      </c>
      <c r="N43" s="6">
        <v>1.9930000000000001E-5</v>
      </c>
      <c r="O43" s="6">
        <v>0.1527</v>
      </c>
    </row>
    <row r="44" spans="1:15" x14ac:dyDescent="0.15">
      <c r="A44">
        <v>350</v>
      </c>
      <c r="B44" s="6">
        <f t="shared" si="0"/>
        <v>0.13936582852164275</v>
      </c>
      <c r="C44" s="6">
        <f t="shared" si="1"/>
        <v>5193.1668449673489</v>
      </c>
      <c r="D44" s="6">
        <f t="shared" si="2"/>
        <v>2.1930425378783797E-5</v>
      </c>
      <c r="E44" s="6">
        <f t="shared" si="3"/>
        <v>0.17083253695969583</v>
      </c>
      <c r="G44">
        <v>300</v>
      </c>
      <c r="H44" s="6">
        <f t="shared" si="4"/>
        <v>38.454433000000478</v>
      </c>
      <c r="I44" s="6">
        <f t="shared" si="5"/>
        <v>126.28169867660097</v>
      </c>
      <c r="K44">
        <v>400</v>
      </c>
      <c r="L44" s="6">
        <v>0.12189999999999999</v>
      </c>
      <c r="M44" s="6">
        <v>5193</v>
      </c>
      <c r="N44" s="6">
        <v>2.429E-5</v>
      </c>
      <c r="O44" s="6">
        <v>0.18820000000000001</v>
      </c>
    </row>
    <row r="45" spans="1:15" x14ac:dyDescent="0.15">
      <c r="A45">
        <v>400</v>
      </c>
      <c r="B45" s="6">
        <f t="shared" si="0"/>
        <v>0.12194509995643742</v>
      </c>
      <c r="C45" s="6">
        <f t="shared" si="1"/>
        <v>5193.1668449673489</v>
      </c>
      <c r="D45" s="6">
        <f t="shared" si="2"/>
        <v>2.3914910029075549E-5</v>
      </c>
      <c r="E45" s="6">
        <f t="shared" si="3"/>
        <v>0.18629117679505844</v>
      </c>
      <c r="G45">
        <v>350</v>
      </c>
      <c r="H45" s="6">
        <f t="shared" si="4"/>
        <v>1077.7634329999998</v>
      </c>
      <c r="I45" s="6">
        <f t="shared" si="5"/>
        <v>129.48590245461273</v>
      </c>
      <c r="K45">
        <v>500</v>
      </c>
      <c r="L45" s="6">
        <v>9.7530000000000006E-2</v>
      </c>
      <c r="M45" s="6">
        <v>5193</v>
      </c>
      <c r="N45" s="6">
        <v>2.836E-5</v>
      </c>
      <c r="O45" s="6">
        <v>0.22120000000000001</v>
      </c>
    </row>
    <row r="46" spans="1:15" x14ac:dyDescent="0.15">
      <c r="A46">
        <v>450</v>
      </c>
      <c r="B46" s="6">
        <f t="shared" si="0"/>
        <v>0.10839564440572215</v>
      </c>
      <c r="C46" s="6">
        <f t="shared" si="1"/>
        <v>5193.1668449673489</v>
      </c>
      <c r="D46" s="6">
        <f t="shared" si="2"/>
        <v>2.5813889029758019E-5</v>
      </c>
      <c r="E46" s="6">
        <f t="shared" si="3"/>
        <v>0.20108374897350861</v>
      </c>
      <c r="G46">
        <v>400</v>
      </c>
      <c r="H46" s="6">
        <f t="shared" si="4"/>
        <v>2117.0724329999998</v>
      </c>
      <c r="I46" s="6">
        <f t="shared" si="5"/>
        <v>132.26151001735673</v>
      </c>
      <c r="K46">
        <v>600</v>
      </c>
      <c r="L46" s="6">
        <v>8.1280000000000005E-2</v>
      </c>
      <c r="M46" s="6">
        <v>5193</v>
      </c>
      <c r="N46" s="6">
        <v>3.2209999999999998E-5</v>
      </c>
      <c r="O46" s="6">
        <v>0.25230000000000002</v>
      </c>
    </row>
    <row r="47" spans="1:15" x14ac:dyDescent="0.15">
      <c r="A47">
        <v>500</v>
      </c>
      <c r="B47" s="6">
        <f t="shared" si="0"/>
        <v>9.7556079965149936E-2</v>
      </c>
      <c r="C47" s="6">
        <f t="shared" si="1"/>
        <v>5193.1668449673489</v>
      </c>
      <c r="D47" s="6">
        <f t="shared" si="2"/>
        <v>2.7640007285702626E-5</v>
      </c>
      <c r="E47" s="6">
        <f t="shared" si="3"/>
        <v>0.21530875414615031</v>
      </c>
      <c r="G47">
        <v>450</v>
      </c>
      <c r="H47" s="6">
        <f t="shared" si="4"/>
        <v>3156.381433</v>
      </c>
      <c r="I47" s="6">
        <f t="shared" si="5"/>
        <v>134.70976939745674</v>
      </c>
      <c r="K47">
        <v>700</v>
      </c>
      <c r="L47" s="6">
        <v>6.9669999999999996E-2</v>
      </c>
      <c r="M47" s="6">
        <v>5193</v>
      </c>
      <c r="N47" s="6">
        <v>3.5889999999999997E-5</v>
      </c>
      <c r="O47" s="6">
        <v>0.27800000000000002</v>
      </c>
    </row>
    <row r="48" spans="1:15" x14ac:dyDescent="0.15">
      <c r="A48">
        <v>550</v>
      </c>
      <c r="B48" s="6">
        <f t="shared" si="0"/>
        <v>8.8687345422863578E-2</v>
      </c>
      <c r="C48" s="6">
        <f t="shared" si="1"/>
        <v>5193.1668449673489</v>
      </c>
      <c r="D48" s="6">
        <f t="shared" si="2"/>
        <v>2.9402972907595904E-5</v>
      </c>
      <c r="E48" s="6">
        <f t="shared" si="3"/>
        <v>0.2290418160708004</v>
      </c>
      <c r="G48">
        <v>500</v>
      </c>
      <c r="H48" s="6">
        <f t="shared" si="4"/>
        <v>4195.6904330000007</v>
      </c>
      <c r="I48" s="6">
        <f t="shared" si="5"/>
        <v>136.89981204081312</v>
      </c>
      <c r="K48">
        <v>800</v>
      </c>
      <c r="L48" s="6">
        <v>6.096E-2</v>
      </c>
      <c r="M48" s="6">
        <v>5193</v>
      </c>
      <c r="N48" s="6">
        <v>3.943E-5</v>
      </c>
      <c r="O48" s="6">
        <v>0.30399999999999999</v>
      </c>
    </row>
    <row r="49" spans="1:15" x14ac:dyDescent="0.15">
      <c r="A49">
        <v>600</v>
      </c>
      <c r="B49" s="6">
        <f t="shared" si="0"/>
        <v>8.1296733304291602E-2</v>
      </c>
      <c r="C49" s="6">
        <f t="shared" si="1"/>
        <v>5193.1668449673489</v>
      </c>
      <c r="D49" s="6">
        <f t="shared" si="2"/>
        <v>3.1110442957821077E-5</v>
      </c>
      <c r="E49" s="6">
        <f t="shared" si="3"/>
        <v>0.24234258135120659</v>
      </c>
      <c r="G49">
        <v>550</v>
      </c>
      <c r="H49" s="6">
        <f t="shared" si="4"/>
        <v>5234.999433</v>
      </c>
      <c r="I49" s="6">
        <f t="shared" si="5"/>
        <v>138.88094659405817</v>
      </c>
      <c r="K49">
        <v>900</v>
      </c>
      <c r="L49" s="6">
        <v>4.8770000000000001E-2</v>
      </c>
      <c r="M49" s="6">
        <v>5193</v>
      </c>
      <c r="N49" s="6">
        <v>4.6159999999999999E-5</v>
      </c>
      <c r="O49" s="6">
        <v>0.35399999999999998</v>
      </c>
    </row>
    <row r="50" spans="1:15" x14ac:dyDescent="0.15">
      <c r="A50">
        <v>650</v>
      </c>
      <c r="B50" s="6">
        <f t="shared" si="0"/>
        <v>7.5043138434730719E-2</v>
      </c>
      <c r="C50" s="6">
        <f t="shared" si="1"/>
        <v>5193.1668449673489</v>
      </c>
      <c r="D50" s="6">
        <f t="shared" si="2"/>
        <v>3.2768590681480096E-5</v>
      </c>
      <c r="E50" s="6">
        <f t="shared" si="3"/>
        <v>0.25525913802505273</v>
      </c>
      <c r="G50">
        <v>600</v>
      </c>
      <c r="H50" s="6">
        <f t="shared" si="4"/>
        <v>6274.3084330000002</v>
      </c>
      <c r="I50" s="6">
        <f t="shared" si="5"/>
        <v>140.6895807382125</v>
      </c>
    </row>
    <row r="51" spans="1:15" x14ac:dyDescent="0.15">
      <c r="A51">
        <v>700</v>
      </c>
      <c r="B51" s="6">
        <f t="shared" si="0"/>
        <v>6.9682914260821377E-2</v>
      </c>
      <c r="C51" s="6">
        <f t="shared" si="1"/>
        <v>5193.1668449673489</v>
      </c>
      <c r="D51" s="6">
        <f t="shared" si="2"/>
        <v>3.4382484434051051E-5</v>
      </c>
      <c r="E51" s="6">
        <f t="shared" si="3"/>
        <v>0.26783096731577982</v>
      </c>
      <c r="G51">
        <v>650</v>
      </c>
      <c r="H51" s="6">
        <f t="shared" si="4"/>
        <v>7313.6174330000003</v>
      </c>
      <c r="I51" s="6">
        <f t="shared" si="5"/>
        <v>142.35336286760199</v>
      </c>
      <c r="K51" t="s">
        <v>48</v>
      </c>
    </row>
    <row r="52" spans="1:15" x14ac:dyDescent="0.15">
      <c r="A52">
        <v>750</v>
      </c>
      <c r="B52" s="6">
        <f t="shared" si="0"/>
        <v>6.5037386643433295E-2</v>
      </c>
      <c r="C52" s="6">
        <f t="shared" si="1"/>
        <v>5193.1668449673489</v>
      </c>
      <c r="D52" s="6">
        <f t="shared" si="2"/>
        <v>3.5956349782211787E-5</v>
      </c>
      <c r="E52" s="6">
        <f t="shared" si="3"/>
        <v>0.28009098533254689</v>
      </c>
      <c r="G52">
        <v>700</v>
      </c>
      <c r="H52" s="6">
        <f t="shared" si="4"/>
        <v>8352.9264330000005</v>
      </c>
      <c r="I52" s="6">
        <f t="shared" si="5"/>
        <v>143.89378451622426</v>
      </c>
      <c r="K52" s="2" t="s">
        <v>0</v>
      </c>
      <c r="L52" s="7" t="s">
        <v>43</v>
      </c>
      <c r="M52" s="8" t="s">
        <v>44</v>
      </c>
    </row>
    <row r="53" spans="1:15" x14ac:dyDescent="0.15">
      <c r="A53">
        <v>800</v>
      </c>
      <c r="B53" s="6">
        <f t="shared" si="0"/>
        <v>6.0972549978218708E-2</v>
      </c>
      <c r="C53" s="6">
        <f t="shared" si="1"/>
        <v>5193.1668449673489</v>
      </c>
      <c r="D53" s="6">
        <f t="shared" si="2"/>
        <v>3.7493756168088372E-5</v>
      </c>
      <c r="E53" s="6">
        <f t="shared" si="3"/>
        <v>0.29206699713810985</v>
      </c>
      <c r="G53">
        <v>750</v>
      </c>
      <c r="H53" s="6">
        <f t="shared" si="4"/>
        <v>9392.2354329999998</v>
      </c>
      <c r="I53" s="6">
        <f t="shared" si="5"/>
        <v>145.32788276166889</v>
      </c>
      <c r="K53" s="2" t="s">
        <v>1</v>
      </c>
      <c r="L53" s="2" t="s">
        <v>45</v>
      </c>
      <c r="M53" s="2" t="s">
        <v>46</v>
      </c>
    </row>
    <row r="54" spans="1:15" x14ac:dyDescent="0.15">
      <c r="A54">
        <v>850</v>
      </c>
      <c r="B54" s="6">
        <f t="shared" si="0"/>
        <v>5.7385929391264669E-2</v>
      </c>
      <c r="C54" s="6">
        <f t="shared" si="1"/>
        <v>5193.1668449673489</v>
      </c>
      <c r="D54" s="6">
        <f t="shared" si="2"/>
        <v>3.8997753195028556E-5</v>
      </c>
      <c r="E54" s="6">
        <f t="shared" si="3"/>
        <v>0.3037827583809628</v>
      </c>
      <c r="G54">
        <v>800</v>
      </c>
      <c r="H54" s="6">
        <f t="shared" si="4"/>
        <v>10431.544433000001</v>
      </c>
      <c r="I54" s="6">
        <f t="shared" si="5"/>
        <v>146.66939207896823</v>
      </c>
      <c r="K54">
        <v>298.14999999999998</v>
      </c>
      <c r="L54">
        <v>0</v>
      </c>
      <c r="M54" s="6">
        <v>126.15</v>
      </c>
    </row>
    <row r="55" spans="1:15" x14ac:dyDescent="0.15">
      <c r="A55">
        <v>900</v>
      </c>
      <c r="B55" s="6">
        <f t="shared" si="0"/>
        <v>5.4197822202861075E-2</v>
      </c>
      <c r="C55" s="6">
        <f t="shared" si="1"/>
        <v>5193.1668449673489</v>
      </c>
      <c r="D55" s="6">
        <f t="shared" si="2"/>
        <v>4.0470972286957066E-5</v>
      </c>
      <c r="E55" s="6">
        <f t="shared" si="3"/>
        <v>0.31525876719632684</v>
      </c>
      <c r="G55">
        <v>850</v>
      </c>
      <c r="H55" s="6">
        <f t="shared" si="4"/>
        <v>11470.853433</v>
      </c>
      <c r="I55" s="6">
        <f t="shared" si="5"/>
        <v>147.92954638047661</v>
      </c>
    </row>
    <row r="56" spans="1:15" x14ac:dyDescent="0.15">
      <c r="A56">
        <v>950</v>
      </c>
      <c r="B56" s="6">
        <f t="shared" si="0"/>
        <v>5.1345305244815752E-2</v>
      </c>
      <c r="C56" s="6">
        <f t="shared" si="1"/>
        <v>5193.1668449673489</v>
      </c>
      <c r="D56" s="6">
        <f t="shared" si="2"/>
        <v>4.1915703948125121E-5</v>
      </c>
      <c r="E56" s="6">
        <f t="shared" si="3"/>
        <v>0.32651286604030566</v>
      </c>
      <c r="G56">
        <v>900</v>
      </c>
      <c r="H56" s="6">
        <f t="shared" si="4"/>
        <v>12510.162433</v>
      </c>
      <c r="I56" s="6">
        <f t="shared" si="5"/>
        <v>149.11765145906827</v>
      </c>
    </row>
    <row r="57" spans="1:15" x14ac:dyDescent="0.15">
      <c r="A57">
        <v>1000</v>
      </c>
      <c r="B57" s="6">
        <f t="shared" si="0"/>
        <v>4.8778039982574968E-2</v>
      </c>
      <c r="C57" s="6">
        <f t="shared" si="1"/>
        <v>5193.1668449673489</v>
      </c>
      <c r="D57" s="6">
        <f t="shared" si="2"/>
        <v>4.3333957451410317E-5</v>
      </c>
      <c r="E57" s="6">
        <f t="shared" si="3"/>
        <v>0.33756070664683491</v>
      </c>
      <c r="G57">
        <v>950</v>
      </c>
      <c r="H57" s="6">
        <f t="shared" si="4"/>
        <v>13549.471433000002</v>
      </c>
      <c r="I57" s="6">
        <f t="shared" si="5"/>
        <v>150.24150245249206</v>
      </c>
    </row>
    <row r="58" spans="1:15" x14ac:dyDescent="0.15">
      <c r="A58">
        <v>1050</v>
      </c>
      <c r="B58" s="6">
        <f t="shared" si="0"/>
        <v>4.645527617388092E-2</v>
      </c>
      <c r="C58" s="6">
        <f t="shared" si="1"/>
        <v>5193.1668449673489</v>
      </c>
      <c r="D58" s="6">
        <f t="shared" si="2"/>
        <v>4.472750762738321E-5</v>
      </c>
      <c r="E58" s="6">
        <f t="shared" si="3"/>
        <v>0.34841611450282611</v>
      </c>
      <c r="G58">
        <v>1000</v>
      </c>
      <c r="H58" s="6">
        <f t="shared" si="4"/>
        <v>14588.780433</v>
      </c>
      <c r="I58" s="6">
        <f t="shared" si="5"/>
        <v>151.24117832642466</v>
      </c>
    </row>
    <row r="59" spans="1:15" x14ac:dyDescent="0.15">
      <c r="A59">
        <v>1100</v>
      </c>
      <c r="B59" s="6">
        <f t="shared" si="0"/>
        <v>4.4343672711431789E-2</v>
      </c>
      <c r="C59" s="6">
        <f t="shared" si="1"/>
        <v>5193.1668449673489</v>
      </c>
      <c r="D59" s="6">
        <f t="shared" si="2"/>
        <v>4.609793202123397E-5</v>
      </c>
      <c r="E59" s="6">
        <f t="shared" si="3"/>
        <v>0.35909137829134652</v>
      </c>
      <c r="G59">
        <v>1050</v>
      </c>
      <c r="H59" s="6">
        <f t="shared" si="4"/>
        <v>15628.089433000001</v>
      </c>
      <c r="I59" s="6">
        <f t="shared" si="5"/>
        <v>152.25533946108001</v>
      </c>
    </row>
    <row r="60" spans="1:15" x14ac:dyDescent="0.15">
      <c r="A60">
        <v>1150</v>
      </c>
      <c r="B60" s="6">
        <f t="shared" si="0"/>
        <v>4.2415686941369539E-2</v>
      </c>
      <c r="C60" s="6">
        <f t="shared" si="1"/>
        <v>5193.1668449673489</v>
      </c>
      <c r="D60" s="6">
        <f t="shared" si="2"/>
        <v>4.7446640746657155E-5</v>
      </c>
      <c r="E60" s="6">
        <f t="shared" si="3"/>
        <v>0.36959748244592527</v>
      </c>
      <c r="G60">
        <v>1100</v>
      </c>
      <c r="H60" s="6">
        <f t="shared" si="4"/>
        <v>16667.398433000002</v>
      </c>
      <c r="I60" s="6">
        <f t="shared" si="5"/>
        <v>153.22231287966972</v>
      </c>
    </row>
    <row r="61" spans="1:15" x14ac:dyDescent="0.15">
      <c r="A61">
        <v>1200</v>
      </c>
      <c r="B61" s="6">
        <f t="shared" si="0"/>
        <v>4.0648366652145801E-2</v>
      </c>
      <c r="C61" s="6">
        <f t="shared" si="1"/>
        <v>5193.1668449673489</v>
      </c>
      <c r="D61" s="6">
        <f t="shared" si="2"/>
        <v>4.8774900726097099E-5</v>
      </c>
      <c r="E61" s="6">
        <f t="shared" si="3"/>
        <v>0.37994429597601209</v>
      </c>
      <c r="G61">
        <v>1150</v>
      </c>
      <c r="H61" s="6">
        <f t="shared" si="4"/>
        <v>17706.707433</v>
      </c>
      <c r="I61" s="6">
        <f t="shared" si="5"/>
        <v>154.14629521778434</v>
      </c>
    </row>
    <row r="62" spans="1:15" x14ac:dyDescent="0.15">
      <c r="A62">
        <v>1250</v>
      </c>
      <c r="B62" s="6">
        <f t="shared" si="0"/>
        <v>3.9022431986059973E-2</v>
      </c>
      <c r="C62" s="6">
        <f t="shared" si="1"/>
        <v>5193.1668449673489</v>
      </c>
      <c r="D62" s="6">
        <f t="shared" si="2"/>
        <v>5.0083855562033479E-5</v>
      </c>
      <c r="E62" s="6">
        <f t="shared" si="3"/>
        <v>0.3901407272593288</v>
      </c>
      <c r="G62">
        <v>1200</v>
      </c>
      <c r="H62" s="6">
        <f t="shared" si="4"/>
        <v>18746.016433000001</v>
      </c>
      <c r="I62" s="6">
        <f t="shared" si="5"/>
        <v>155.03094702382401</v>
      </c>
    </row>
    <row r="63" spans="1:15" x14ac:dyDescent="0.15">
      <c r="A63">
        <v>1300</v>
      </c>
      <c r="B63" s="6">
        <f t="shared" si="0"/>
        <v>3.7521569217365359E-2</v>
      </c>
      <c r="C63" s="6">
        <f t="shared" si="1"/>
        <v>5193.1668449673489</v>
      </c>
      <c r="D63" s="6">
        <f t="shared" si="2"/>
        <v>5.137454196940316E-5</v>
      </c>
      <c r="E63" s="6">
        <f t="shared" si="3"/>
        <v>0.40019485204633215</v>
      </c>
      <c r="G63">
        <v>1250</v>
      </c>
      <c r="H63" s="6">
        <f t="shared" si="4"/>
        <v>19785.325433000002</v>
      </c>
      <c r="I63" s="6">
        <f t="shared" si="5"/>
        <v>155.87948034988108</v>
      </c>
    </row>
    <row r="64" spans="1:15" x14ac:dyDescent="0.15">
      <c r="A64">
        <v>1350</v>
      </c>
      <c r="B64" s="6">
        <f t="shared" si="0"/>
        <v>3.6131881468574045E-2</v>
      </c>
      <c r="C64" s="6">
        <f t="shared" si="1"/>
        <v>5193.1668449673489</v>
      </c>
      <c r="D64" s="6">
        <f t="shared" si="2"/>
        <v>5.2647903473193183E-5</v>
      </c>
      <c r="E64" s="6">
        <f t="shared" si="3"/>
        <v>0.41011402016104231</v>
      </c>
      <c r="G64">
        <v>1300</v>
      </c>
      <c r="H64" s="6">
        <f t="shared" si="4"/>
        <v>20824.634432999999</v>
      </c>
      <c r="I64" s="6">
        <f t="shared" si="5"/>
        <v>156.69472915321353</v>
      </c>
    </row>
    <row r="65" spans="1:9" x14ac:dyDescent="0.15">
      <c r="A65">
        <v>1400</v>
      </c>
      <c r="B65" s="6">
        <f t="shared" si="0"/>
        <v>3.4841457130410688E-2</v>
      </c>
      <c r="C65" s="6">
        <f t="shared" si="1"/>
        <v>5193.1668449673489</v>
      </c>
      <c r="D65" s="6">
        <f t="shared" si="2"/>
        <v>5.3904801910440982E-5</v>
      </c>
      <c r="E65" s="6">
        <f t="shared" si="3"/>
        <v>0.41990494509875215</v>
      </c>
      <c r="G65">
        <v>1350</v>
      </c>
      <c r="H65" s="6">
        <f t="shared" si="4"/>
        <v>21863.943433</v>
      </c>
      <c r="I65" s="6">
        <f t="shared" si="5"/>
        <v>157.47920640392402</v>
      </c>
    </row>
    <row r="66" spans="1:9" x14ac:dyDescent="0.15">
      <c r="A66">
        <v>1450</v>
      </c>
      <c r="B66" s="6">
        <f t="shared" si="0"/>
        <v>3.3640027574189629E-2</v>
      </c>
      <c r="C66" s="6">
        <f t="shared" si="1"/>
        <v>5193.1668449673489</v>
      </c>
      <c r="D66" s="6">
        <f t="shared" si="2"/>
        <v>5.5146027154150168E-5</v>
      </c>
      <c r="E66" s="6">
        <f t="shared" si="3"/>
        <v>0.42957377977290273</v>
      </c>
      <c r="G66">
        <v>1400</v>
      </c>
      <c r="H66" s="6">
        <f t="shared" si="4"/>
        <v>22903.252433000001</v>
      </c>
      <c r="I66" s="6">
        <f t="shared" si="5"/>
        <v>158.2351508018358</v>
      </c>
    </row>
    <row r="67" spans="1:9" x14ac:dyDescent="0.15">
      <c r="A67">
        <v>1500</v>
      </c>
      <c r="B67" s="6">
        <f t="shared" si="0"/>
        <v>3.2518693321716648E-2</v>
      </c>
      <c r="C67" s="6">
        <f t="shared" si="1"/>
        <v>5193.1668449673489</v>
      </c>
      <c r="D67" s="6">
        <f t="shared" si="2"/>
        <v>5.6372305385620073E-5</v>
      </c>
      <c r="E67" s="6">
        <f t="shared" si="3"/>
        <v>0.43912618095446482</v>
      </c>
      <c r="G67">
        <v>1450</v>
      </c>
      <c r="H67" s="6">
        <f t="shared" si="4"/>
        <v>23942.561432999999</v>
      </c>
      <c r="I67" s="6">
        <f t="shared" si="5"/>
        <v>158.9645652918704</v>
      </c>
    </row>
    <row r="68" spans="1:9" x14ac:dyDescent="0.15">
      <c r="B68" s="6"/>
      <c r="C68" s="5"/>
      <c r="G68">
        <v>1500</v>
      </c>
      <c r="H68" s="6">
        <f t="shared" si="4"/>
        <v>24981.870433000004</v>
      </c>
      <c r="I68" s="6">
        <f t="shared" si="5"/>
        <v>159.66924904728043</v>
      </c>
    </row>
    <row r="69" spans="1:9" x14ac:dyDescent="0.15">
      <c r="B69" s="6"/>
      <c r="C69" s="5"/>
    </row>
  </sheetData>
  <phoneticPr fontId="1"/>
  <pageMargins left="0.7" right="0.7" top="0.75" bottom="0.75" header="0.3" footer="0.3"/>
  <pageSetup paperSize="9" scale="58" orientation="landscape" r:id="rId1"/>
  <rowBreaks count="1" manualBreakCount="1">
    <brk id="3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9"/>
  <sheetViews>
    <sheetView zoomScale="90" zoomScaleNormal="90" workbookViewId="0"/>
  </sheetViews>
  <sheetFormatPr defaultRowHeight="13.5" x14ac:dyDescent="0.15"/>
  <cols>
    <col min="2" max="2" width="11" bestFit="1" customWidth="1"/>
    <col min="3" max="5" width="9.875" bestFit="1" customWidth="1"/>
    <col min="7" max="7" width="9.875" bestFit="1" customWidth="1"/>
    <col min="8" max="8" width="11" bestFit="1" customWidth="1"/>
    <col min="9" max="15" width="9.875" bestFit="1" customWidth="1"/>
  </cols>
  <sheetData>
    <row r="1" spans="1:4" x14ac:dyDescent="0.15">
      <c r="A1" s="1" t="s">
        <v>38</v>
      </c>
      <c r="C1" t="s">
        <v>47</v>
      </c>
    </row>
    <row r="2" spans="1:4" x14ac:dyDescent="0.15">
      <c r="A2" s="1"/>
    </row>
    <row r="3" spans="1:4" x14ac:dyDescent="0.15">
      <c r="A3" s="4" t="s">
        <v>37</v>
      </c>
      <c r="B3" s="4" t="s">
        <v>39</v>
      </c>
    </row>
    <row r="4" spans="1:4" x14ac:dyDescent="0.15">
      <c r="A4" s="2" t="s">
        <v>14</v>
      </c>
      <c r="B4" s="2" t="s">
        <v>6</v>
      </c>
      <c r="C4" s="2" t="s">
        <v>7</v>
      </c>
      <c r="D4" s="2" t="s">
        <v>8</v>
      </c>
    </row>
    <row r="5" spans="1:4" x14ac:dyDescent="0.15">
      <c r="A5">
        <v>1</v>
      </c>
      <c r="B5" s="2" t="s">
        <v>5</v>
      </c>
      <c r="C5" s="3">
        <v>1.0079400000000001</v>
      </c>
      <c r="D5">
        <v>2</v>
      </c>
    </row>
    <row r="6" spans="1:4" x14ac:dyDescent="0.15">
      <c r="A6">
        <v>2</v>
      </c>
      <c r="B6" s="2" t="s">
        <v>11</v>
      </c>
      <c r="C6" s="3">
        <v>4.0026020000000004</v>
      </c>
      <c r="D6">
        <v>0</v>
      </c>
    </row>
    <row r="7" spans="1:4" x14ac:dyDescent="0.15">
      <c r="A7">
        <v>6</v>
      </c>
      <c r="B7" s="2" t="s">
        <v>10</v>
      </c>
      <c r="C7" s="3">
        <v>12.0107</v>
      </c>
      <c r="D7">
        <v>0</v>
      </c>
    </row>
    <row r="8" spans="1:4" x14ac:dyDescent="0.15">
      <c r="A8">
        <v>7</v>
      </c>
      <c r="B8" s="2" t="s">
        <v>13</v>
      </c>
      <c r="C8" s="3">
        <v>14.0067</v>
      </c>
      <c r="D8">
        <v>0</v>
      </c>
    </row>
    <row r="9" spans="1:4" x14ac:dyDescent="0.15">
      <c r="A9">
        <v>8</v>
      </c>
      <c r="B9" s="2" t="s">
        <v>9</v>
      </c>
      <c r="C9" s="3">
        <v>15.9994</v>
      </c>
      <c r="D9">
        <v>0</v>
      </c>
    </row>
    <row r="10" spans="1:4" x14ac:dyDescent="0.15">
      <c r="A10">
        <v>18</v>
      </c>
      <c r="B10" s="2" t="s">
        <v>12</v>
      </c>
      <c r="C10" s="3">
        <v>39.948</v>
      </c>
      <c r="D10">
        <v>0</v>
      </c>
    </row>
    <row r="11" spans="1:4" x14ac:dyDescent="0.15">
      <c r="B11" s="2"/>
      <c r="C11" s="3"/>
    </row>
    <row r="12" spans="1:4" x14ac:dyDescent="0.15">
      <c r="A12" s="2" t="s">
        <v>4</v>
      </c>
      <c r="B12" s="3">
        <f>SUMPRODUCT(C5:C10,D5:D10)</f>
        <v>2.0158800000000001</v>
      </c>
    </row>
    <row r="13" spans="1:4" x14ac:dyDescent="0.15">
      <c r="C13" s="3"/>
    </row>
    <row r="14" spans="1:4" x14ac:dyDescent="0.15">
      <c r="A14" s="4" t="s">
        <v>15</v>
      </c>
    </row>
    <row r="15" spans="1:4" x14ac:dyDescent="0.15">
      <c r="A15" s="2" t="s">
        <v>23</v>
      </c>
      <c r="B15">
        <v>200</v>
      </c>
    </row>
    <row r="16" spans="1:4" x14ac:dyDescent="0.15">
      <c r="A16" s="2" t="s">
        <v>26</v>
      </c>
      <c r="B16">
        <v>6000</v>
      </c>
    </row>
    <row r="17" spans="1:4" x14ac:dyDescent="0.15">
      <c r="A17" s="2" t="s">
        <v>34</v>
      </c>
    </row>
    <row r="18" spans="1:4" x14ac:dyDescent="0.15">
      <c r="A18" s="2" t="s">
        <v>16</v>
      </c>
      <c r="B18" s="6">
        <v>2.9328657900000001</v>
      </c>
    </row>
    <row r="19" spans="1:4" x14ac:dyDescent="0.15">
      <c r="A19" s="2" t="s">
        <v>18</v>
      </c>
      <c r="B19" s="6">
        <v>8.2660796699999997E-4</v>
      </c>
    </row>
    <row r="20" spans="1:4" x14ac:dyDescent="0.15">
      <c r="A20" s="2" t="s">
        <v>20</v>
      </c>
      <c r="B20" s="6">
        <v>-1.4640233499999999E-7</v>
      </c>
    </row>
    <row r="21" spans="1:4" x14ac:dyDescent="0.15">
      <c r="A21" s="2" t="s">
        <v>21</v>
      </c>
      <c r="B21" s="6">
        <v>1.54100359E-11</v>
      </c>
      <c r="D21" s="6"/>
    </row>
    <row r="22" spans="1:4" x14ac:dyDescent="0.15">
      <c r="A22" s="2" t="s">
        <v>22</v>
      </c>
      <c r="B22" s="6">
        <v>-6.88804432E-16</v>
      </c>
      <c r="D22" s="6"/>
    </row>
    <row r="23" spans="1:4" x14ac:dyDescent="0.15">
      <c r="A23" s="2" t="s">
        <v>41</v>
      </c>
      <c r="B23" s="6">
        <v>-813.06559700000003</v>
      </c>
      <c r="D23" s="6"/>
    </row>
    <row r="24" spans="1:4" x14ac:dyDescent="0.15">
      <c r="A24" s="2" t="s">
        <v>42</v>
      </c>
      <c r="B24" s="6">
        <v>-1.0243288699999999</v>
      </c>
      <c r="D24" s="6"/>
    </row>
    <row r="25" spans="1:4" x14ac:dyDescent="0.15">
      <c r="A25" s="2" t="s">
        <v>35</v>
      </c>
      <c r="B25" s="6"/>
      <c r="D25" s="6"/>
    </row>
    <row r="26" spans="1:4" x14ac:dyDescent="0.15">
      <c r="A26" s="2" t="s">
        <v>16</v>
      </c>
      <c r="B26" s="6">
        <v>2.3443311200000001</v>
      </c>
      <c r="D26" s="6"/>
    </row>
    <row r="27" spans="1:4" x14ac:dyDescent="0.15">
      <c r="A27" s="2" t="s">
        <v>17</v>
      </c>
      <c r="B27" s="6">
        <v>7.9805207499999992E-3</v>
      </c>
      <c r="D27" s="6"/>
    </row>
    <row r="28" spans="1:4" x14ac:dyDescent="0.15">
      <c r="A28" s="2" t="s">
        <v>19</v>
      </c>
      <c r="B28" s="6">
        <v>-1.9478150999999999E-5</v>
      </c>
      <c r="D28" s="6"/>
    </row>
    <row r="29" spans="1:4" x14ac:dyDescent="0.15">
      <c r="A29" s="2" t="s">
        <v>21</v>
      </c>
      <c r="B29" s="6">
        <v>2.01572094E-8</v>
      </c>
      <c r="D29" s="6"/>
    </row>
    <row r="30" spans="1:4" x14ac:dyDescent="0.15">
      <c r="A30" s="2" t="s">
        <v>22</v>
      </c>
      <c r="B30" s="6">
        <v>-7.3761176100000006E-12</v>
      </c>
      <c r="D30" s="6"/>
    </row>
    <row r="31" spans="1:4" x14ac:dyDescent="0.15">
      <c r="A31" s="2" t="s">
        <v>41</v>
      </c>
      <c r="B31" s="6">
        <v>-917.93517299999996</v>
      </c>
      <c r="D31" s="6"/>
    </row>
    <row r="32" spans="1:4" x14ac:dyDescent="0.15">
      <c r="A32" s="2" t="s">
        <v>42</v>
      </c>
      <c r="B32" s="6">
        <v>0.68301023800000005</v>
      </c>
      <c r="D32" s="6"/>
    </row>
    <row r="33" spans="1:15" x14ac:dyDescent="0.15">
      <c r="A33" s="2"/>
      <c r="B33" s="6"/>
      <c r="D33" s="6"/>
    </row>
    <row r="34" spans="1:15" x14ac:dyDescent="0.15">
      <c r="A34" s="4" t="s">
        <v>31</v>
      </c>
      <c r="B34" s="6"/>
      <c r="D34" s="6"/>
    </row>
    <row r="35" spans="1:15" x14ac:dyDescent="0.15">
      <c r="A35" s="2" t="s">
        <v>29</v>
      </c>
      <c r="B35" s="3">
        <v>2.92</v>
      </c>
      <c r="D35" s="6"/>
    </row>
    <row r="36" spans="1:15" x14ac:dyDescent="0.15">
      <c r="A36" s="2" t="s">
        <v>30</v>
      </c>
      <c r="B36" s="3">
        <v>38</v>
      </c>
    </row>
    <row r="38" spans="1:15" x14ac:dyDescent="0.15">
      <c r="K38" t="s">
        <v>36</v>
      </c>
    </row>
    <row r="39" spans="1:15" x14ac:dyDescent="0.15">
      <c r="A39" s="2" t="s">
        <v>0</v>
      </c>
      <c r="B39" s="2" t="s">
        <v>2</v>
      </c>
      <c r="C39" s="2" t="s">
        <v>24</v>
      </c>
      <c r="D39" s="2" t="s">
        <v>27</v>
      </c>
      <c r="E39" s="2" t="s">
        <v>32</v>
      </c>
      <c r="G39" s="2" t="s">
        <v>0</v>
      </c>
      <c r="H39" s="7" t="s">
        <v>43</v>
      </c>
      <c r="I39" s="8" t="s">
        <v>44</v>
      </c>
      <c r="K39" s="2" t="s">
        <v>0</v>
      </c>
      <c r="L39" s="2" t="s">
        <v>2</v>
      </c>
      <c r="M39" s="2" t="s">
        <v>24</v>
      </c>
      <c r="N39" s="2" t="s">
        <v>27</v>
      </c>
      <c r="O39" s="2" t="s">
        <v>32</v>
      </c>
    </row>
    <row r="40" spans="1:15" x14ac:dyDescent="0.15">
      <c r="A40" s="2" t="s">
        <v>1</v>
      </c>
      <c r="B40" s="2" t="s">
        <v>3</v>
      </c>
      <c r="C40" s="2" t="s">
        <v>25</v>
      </c>
      <c r="D40" s="2" t="s">
        <v>28</v>
      </c>
      <c r="E40" s="2" t="s">
        <v>33</v>
      </c>
      <c r="F40" s="6"/>
      <c r="G40" s="2" t="s">
        <v>1</v>
      </c>
      <c r="H40" s="2" t="s">
        <v>45</v>
      </c>
      <c r="I40" s="2" t="s">
        <v>46</v>
      </c>
      <c r="K40" s="2" t="s">
        <v>1</v>
      </c>
      <c r="L40" s="2" t="s">
        <v>3</v>
      </c>
      <c r="M40" s="2" t="s">
        <v>25</v>
      </c>
      <c r="N40" s="2" t="s">
        <v>28</v>
      </c>
      <c r="O40" s="2" t="s">
        <v>33</v>
      </c>
    </row>
    <row r="41" spans="1:15" x14ac:dyDescent="0.15">
      <c r="A41">
        <v>200</v>
      </c>
      <c r="B41" s="6">
        <f t="shared" ref="B41:B67" si="0">101325*$B$12/1000/(A41*8.314472)</f>
        <v>0.12283344089678815</v>
      </c>
      <c r="C41" s="6">
        <f t="shared" ref="C41:C67" si="1">IF(A41&lt;$B$15, "", IF(A41&lt;1000, ($B$26+$B$27*A41+$B$28*A41^2+$B$29*A41^3+$B$30*A41^4)*8.314472/($B$12/1000), IF(A41&lt;$B$16, ($B$18+$B$19*A41+$B$20*A41^2+$B$21*A41^3+$B$22*A41^4)*8.314472/($B$12/1000), "")))</f>
        <v>13655.20956806594</v>
      </c>
      <c r="D41" s="6">
        <f t="shared" ref="D41:D67" si="2">26.69*SQRT($B$12*A41)/($B$35^2*(1.16145*(A41/$B$36)^-0.14874+0.52487*EXP(-0.7732*A41/$B$36)+2.16178*EXP(-2.43787*A41/$B$36)))*10^-7</f>
        <v>6.8601432752441184E-6</v>
      </c>
      <c r="E41" s="6">
        <f t="shared" ref="E41:E67" si="3">IF(C41="", "", D41/($B$12/1000)*(C41*$B$12/1000-8.314472)*(1.32+1.77*8.314472/(C41*$B$12/1000-8.314472)))</f>
        <v>0.13638579524557429</v>
      </c>
      <c r="F41" s="5"/>
      <c r="G41">
        <v>200</v>
      </c>
      <c r="H41" s="6">
        <f t="shared" ref="H41:H68" si="4">IF(G41&lt;$B$15,"",IF(G41&lt;1000,($B$26+$B$27*G41/2+$B$28*G41^2/3+$B$29*G41^3/4+$B$30*G41^4/5+$B$31/G41)*8.314472*G41,IF(G41&gt;$B$16,"",($B$18+$B$19*G41/2+$B$20*G41^2/3+$B$21*G41^3/4+$B$22*G41^4/5+$B$23/G41)*8.314472*G41)))</f>
        <v>-2775.4493899392378</v>
      </c>
      <c r="I41" s="6">
        <f t="shared" ref="I41:I68" si="5">IF(G41&lt;$B$15, "", IF(G41&lt;1000, ($B$26*LN(G41)+$B$27*G41+$B$28*G41^2/2+$B$29*G41^3/3+$B$30*G41^4/4+$B$32)*8.314472, IF(G41&gt;$B$16, "", ($B$18*LN(G41)+$B$19*G41+$B$20*G41^2/2+$B$21*G41^3/3+$B$22*G41^4/4+$B$24)*8.314472)))</f>
        <v>119.40715690915812</v>
      </c>
      <c r="K41">
        <v>50</v>
      </c>
      <c r="L41" s="6">
        <v>0.49530000000000002</v>
      </c>
      <c r="M41" s="6">
        <v>10500</v>
      </c>
      <c r="N41" s="6"/>
      <c r="O41" s="6"/>
    </row>
    <row r="42" spans="1:15" x14ac:dyDescent="0.15">
      <c r="A42">
        <v>250</v>
      </c>
      <c r="B42" s="6">
        <f t="shared" si="0"/>
        <v>9.8266752717430531E-2</v>
      </c>
      <c r="C42" s="6">
        <f t="shared" si="1"/>
        <v>14057.162289528816</v>
      </c>
      <c r="D42" s="6">
        <f t="shared" si="2"/>
        <v>7.9776617317803825E-6</v>
      </c>
      <c r="E42" s="6">
        <f t="shared" si="3"/>
        <v>0.16283583205209839</v>
      </c>
      <c r="F42" s="5"/>
      <c r="G42">
        <v>250</v>
      </c>
      <c r="H42" s="6">
        <f t="shared" si="4"/>
        <v>-1377.42278953457</v>
      </c>
      <c r="I42" s="6">
        <f t="shared" si="5"/>
        <v>125.64300529471696</v>
      </c>
      <c r="K42">
        <v>100</v>
      </c>
      <c r="L42" s="6">
        <v>0.2457</v>
      </c>
      <c r="M42" s="6">
        <v>11200</v>
      </c>
      <c r="N42" s="6">
        <v>4.2099999999999995E-6</v>
      </c>
      <c r="O42" s="6">
        <v>6.7599999999999993E-2</v>
      </c>
    </row>
    <row r="43" spans="1:15" x14ac:dyDescent="0.15">
      <c r="A43">
        <v>300</v>
      </c>
      <c r="B43" s="6">
        <f t="shared" si="0"/>
        <v>8.1888960597858759E-2</v>
      </c>
      <c r="C43" s="6">
        <f t="shared" si="1"/>
        <v>14311.773294730849</v>
      </c>
      <c r="D43" s="6">
        <f t="shared" si="2"/>
        <v>9.0001485568618264E-6</v>
      </c>
      <c r="E43" s="6">
        <f t="shared" si="3"/>
        <v>0.1867311235870828</v>
      </c>
      <c r="G43">
        <v>298.14999999999998</v>
      </c>
      <c r="H43" s="6">
        <f t="shared" si="4"/>
        <v>1.3281784124604942E-5</v>
      </c>
      <c r="I43" s="6">
        <f t="shared" si="5"/>
        <v>130.6804172354077</v>
      </c>
      <c r="K43">
        <v>150</v>
      </c>
      <c r="L43" s="6">
        <v>0.16370000000000001</v>
      </c>
      <c r="M43" s="6">
        <v>12600</v>
      </c>
      <c r="N43" s="6">
        <v>5.6099999999999997E-6</v>
      </c>
      <c r="O43" s="6">
        <v>0.10200000000000001</v>
      </c>
    </row>
    <row r="44" spans="1:15" x14ac:dyDescent="0.15">
      <c r="A44">
        <v>350</v>
      </c>
      <c r="B44" s="6">
        <f t="shared" si="0"/>
        <v>7.0190537655307514E-2</v>
      </c>
      <c r="C44" s="6">
        <f t="shared" si="1"/>
        <v>14456.297471419706</v>
      </c>
      <c r="D44" s="6">
        <f t="shared" si="2"/>
        <v>9.9553364338755201E-6</v>
      </c>
      <c r="E44" s="6">
        <f t="shared" si="3"/>
        <v>0.20844814010304627</v>
      </c>
      <c r="G44">
        <v>300</v>
      </c>
      <c r="H44" s="6">
        <f t="shared" si="4"/>
        <v>53.360565409645496</v>
      </c>
      <c r="I44" s="6">
        <f t="shared" si="5"/>
        <v>130.85883638896297</v>
      </c>
      <c r="K44">
        <v>200</v>
      </c>
      <c r="L44" s="6">
        <v>0.12280000000000001</v>
      </c>
      <c r="M44" s="6">
        <v>13530</v>
      </c>
      <c r="N44" s="6">
        <v>6.8099999999999992E-6</v>
      </c>
      <c r="O44" s="6">
        <v>0.13</v>
      </c>
    </row>
    <row r="45" spans="1:15" x14ac:dyDescent="0.15">
      <c r="A45">
        <v>400</v>
      </c>
      <c r="B45" s="6">
        <f t="shared" si="0"/>
        <v>6.1416720448394073E-2</v>
      </c>
      <c r="C45" s="6">
        <f t="shared" si="1"/>
        <v>14523.426301534888</v>
      </c>
      <c r="D45" s="6">
        <f t="shared" si="2"/>
        <v>1.0859673454925341E-5</v>
      </c>
      <c r="E45" s="6">
        <f t="shared" si="3"/>
        <v>0.22834572522163601</v>
      </c>
      <c r="G45">
        <v>350</v>
      </c>
      <c r="H45" s="6">
        <f t="shared" si="4"/>
        <v>1503.9653788495239</v>
      </c>
      <c r="I45" s="6">
        <f t="shared" si="5"/>
        <v>135.33049432997925</v>
      </c>
      <c r="K45">
        <v>250</v>
      </c>
      <c r="L45" s="6">
        <v>9.8229999999999998E-2</v>
      </c>
      <c r="M45" s="6">
        <v>14050</v>
      </c>
      <c r="N45" s="6">
        <v>7.9299999999999986E-6</v>
      </c>
      <c r="O45" s="6">
        <v>0.157</v>
      </c>
    </row>
    <row r="46" spans="1:15" x14ac:dyDescent="0.15">
      <c r="A46">
        <v>450</v>
      </c>
      <c r="B46" s="6">
        <f t="shared" si="0"/>
        <v>5.4592640398572513E-2</v>
      </c>
      <c r="C46" s="6">
        <f t="shared" si="1"/>
        <v>14541.28786120772</v>
      </c>
      <c r="D46" s="6">
        <f t="shared" si="2"/>
        <v>1.1723380092790895E-5</v>
      </c>
      <c r="E46" s="6">
        <f t="shared" si="3"/>
        <v>0.24678323987418543</v>
      </c>
      <c r="G46">
        <v>400</v>
      </c>
      <c r="H46" s="6">
        <f t="shared" si="4"/>
        <v>2964.981441934297</v>
      </c>
      <c r="I46" s="6">
        <f t="shared" si="5"/>
        <v>139.2321240756647</v>
      </c>
      <c r="K46">
        <v>300</v>
      </c>
      <c r="L46" s="6">
        <v>8.183E-2</v>
      </c>
      <c r="M46" s="6">
        <v>14310</v>
      </c>
      <c r="N46" s="6">
        <v>8.9600000000000006E-6</v>
      </c>
      <c r="O46" s="6">
        <v>0.18099999999999999</v>
      </c>
    </row>
    <row r="47" spans="1:15" x14ac:dyDescent="0.15">
      <c r="A47">
        <v>500</v>
      </c>
      <c r="B47" s="6">
        <f t="shared" si="0"/>
        <v>4.9133376358715265E-2</v>
      </c>
      <c r="C47" s="6">
        <f t="shared" si="1"/>
        <v>14533.446820761401</v>
      </c>
      <c r="D47" s="6">
        <f t="shared" si="2"/>
        <v>1.2553259048138798E-5</v>
      </c>
      <c r="E47" s="6">
        <f t="shared" si="3"/>
        <v>0.26412269450129355</v>
      </c>
      <c r="G47">
        <v>450</v>
      </c>
      <c r="H47" s="6">
        <f t="shared" si="4"/>
        <v>4430.063669081298</v>
      </c>
      <c r="I47" s="6">
        <f t="shared" si="5"/>
        <v>142.68331968260685</v>
      </c>
      <c r="K47">
        <v>400</v>
      </c>
      <c r="L47" s="6">
        <v>6.1379999999999997E-2</v>
      </c>
      <c r="M47" s="6">
        <v>14480</v>
      </c>
      <c r="N47" s="6">
        <v>1.0849999999999999E-5</v>
      </c>
      <c r="O47" s="6">
        <v>0.22600000000000001</v>
      </c>
    </row>
    <row r="48" spans="1:15" x14ac:dyDescent="0.15">
      <c r="A48">
        <v>550</v>
      </c>
      <c r="B48" s="6">
        <f t="shared" si="0"/>
        <v>4.4666705780650233E-2</v>
      </c>
      <c r="C48" s="6">
        <f t="shared" si="1"/>
        <v>14518.904444710934</v>
      </c>
      <c r="D48" s="6">
        <f t="shared" si="2"/>
        <v>1.3354158920108946E-5</v>
      </c>
      <c r="E48" s="6">
        <f t="shared" si="3"/>
        <v>0.28071741774214265</v>
      </c>
      <c r="G48">
        <v>500</v>
      </c>
      <c r="H48" s="6">
        <f t="shared" si="4"/>
        <v>5895.472134050915</v>
      </c>
      <c r="I48" s="6">
        <f t="shared" si="5"/>
        <v>145.77125862227857</v>
      </c>
      <c r="K48">
        <v>500</v>
      </c>
      <c r="L48" s="6">
        <v>4.9110000000000001E-2</v>
      </c>
      <c r="M48" s="6">
        <v>14520</v>
      </c>
      <c r="N48" s="6">
        <v>1.3589999999999999E-5</v>
      </c>
      <c r="O48" s="6">
        <v>0.26700000000000002</v>
      </c>
    </row>
    <row r="49" spans="1:15" x14ac:dyDescent="0.15">
      <c r="A49">
        <v>600</v>
      </c>
      <c r="B49" s="6">
        <f t="shared" si="0"/>
        <v>4.094448029892938E-2</v>
      </c>
      <c r="C49" s="6">
        <f t="shared" si="1"/>
        <v>14512.098591763166</v>
      </c>
      <c r="D49" s="6">
        <f t="shared" si="2"/>
        <v>1.412973591153279E-5</v>
      </c>
      <c r="E49" s="6">
        <f t="shared" si="3"/>
        <v>0.29689386327562484</v>
      </c>
      <c r="G49">
        <v>550</v>
      </c>
      <c r="H49" s="6">
        <f t="shared" si="4"/>
        <v>7359.6121060215955</v>
      </c>
      <c r="I49" s="6">
        <f t="shared" si="5"/>
        <v>148.5622300644437</v>
      </c>
      <c r="K49">
        <v>600</v>
      </c>
      <c r="L49" s="6">
        <v>4.0939999999999997E-2</v>
      </c>
      <c r="M49" s="6">
        <v>14550</v>
      </c>
      <c r="N49" s="6">
        <v>1.4239999999999999E-5</v>
      </c>
      <c r="O49" s="6">
        <v>0.30499999999999999</v>
      </c>
    </row>
    <row r="50" spans="1:15" x14ac:dyDescent="0.15">
      <c r="A50">
        <v>650</v>
      </c>
      <c r="B50" s="6">
        <f t="shared" si="0"/>
        <v>3.7794904891319432E-2</v>
      </c>
      <c r="C50" s="6">
        <f t="shared" si="1"/>
        <v>14522.903714816806</v>
      </c>
      <c r="D50" s="6">
        <f t="shared" si="2"/>
        <v>1.4882865244927349E-5</v>
      </c>
      <c r="E50" s="6">
        <f t="shared" si="3"/>
        <v>0.31293087972776196</v>
      </c>
      <c r="G50">
        <v>600</v>
      </c>
      <c r="H50" s="6">
        <f t="shared" si="4"/>
        <v>8822.5740856647844</v>
      </c>
      <c r="I50" s="6">
        <f t="shared" si="5"/>
        <v>151.10812570517629</v>
      </c>
    </row>
    <row r="51" spans="1:15" x14ac:dyDescent="0.15">
      <c r="A51">
        <v>700</v>
      </c>
      <c r="B51" s="6">
        <f t="shared" si="0"/>
        <v>3.5095268827653757E-2</v>
      </c>
      <c r="C51" s="6">
        <f t="shared" si="1"/>
        <v>14556.630860962368</v>
      </c>
      <c r="D51" s="6">
        <f t="shared" si="2"/>
        <v>1.5615877143944072E-5</v>
      </c>
      <c r="E51" s="6">
        <f t="shared" si="3"/>
        <v>0.32903858910355999</v>
      </c>
      <c r="G51">
        <v>650</v>
      </c>
      <c r="H51" s="6">
        <f t="shared" si="4"/>
        <v>10285.673841219923</v>
      </c>
      <c r="I51" s="6">
        <f t="shared" si="5"/>
        <v>153.45032355357043</v>
      </c>
      <c r="K51" t="s">
        <v>48</v>
      </c>
    </row>
    <row r="52" spans="1:15" x14ac:dyDescent="0.15">
      <c r="A52">
        <v>750</v>
      </c>
      <c r="B52" s="6">
        <f t="shared" si="0"/>
        <v>3.2755584239143508E-2</v>
      </c>
      <c r="C52" s="6">
        <f t="shared" si="1"/>
        <v>14614.027671482218</v>
      </c>
      <c r="D52" s="6">
        <f t="shared" si="2"/>
        <v>1.6330701866501456E-5</v>
      </c>
      <c r="E52" s="6">
        <f t="shared" si="3"/>
        <v>0.34533777381921971</v>
      </c>
      <c r="G52">
        <v>700</v>
      </c>
      <c r="H52" s="6">
        <f t="shared" si="4"/>
        <v>11750.992444569398</v>
      </c>
      <c r="I52" s="6">
        <f t="shared" si="5"/>
        <v>155.62212831138726</v>
      </c>
      <c r="K52" s="2" t="s">
        <v>0</v>
      </c>
      <c r="L52" s="7" t="s">
        <v>43</v>
      </c>
      <c r="M52" s="8" t="s">
        <v>44</v>
      </c>
    </row>
    <row r="53" spans="1:15" x14ac:dyDescent="0.15">
      <c r="A53">
        <v>800</v>
      </c>
      <c r="B53" s="6">
        <f t="shared" si="0"/>
        <v>3.0708360224197036E-2</v>
      </c>
      <c r="C53" s="6">
        <f t="shared" si="1"/>
        <v>14691.278381850574</v>
      </c>
      <c r="D53" s="6">
        <f t="shared" si="2"/>
        <v>1.7028964900225675E-5</v>
      </c>
      <c r="E53" s="6">
        <f t="shared" si="3"/>
        <v>0.36184007767074916</v>
      </c>
      <c r="G53">
        <v>750</v>
      </c>
      <c r="H53" s="6">
        <f t="shared" si="4"/>
        <v>13220.916307313531</v>
      </c>
      <c r="I53" s="6">
        <f t="shared" si="5"/>
        <v>157.65036777245092</v>
      </c>
      <c r="K53" s="2" t="s">
        <v>1</v>
      </c>
      <c r="L53" s="2" t="s">
        <v>45</v>
      </c>
      <c r="M53" s="2" t="s">
        <v>46</v>
      </c>
    </row>
    <row r="54" spans="1:15" x14ac:dyDescent="0.15">
      <c r="A54">
        <v>850</v>
      </c>
      <c r="B54" s="6">
        <f t="shared" si="0"/>
        <v>2.890198609336192E-2</v>
      </c>
      <c r="C54" s="6">
        <f t="shared" si="1"/>
        <v>14780.003821733475</v>
      </c>
      <c r="D54" s="6">
        <f t="shared" si="2"/>
        <v>1.7712052986400961E-5</v>
      </c>
      <c r="E54" s="6">
        <f t="shared" si="3"/>
        <v>0.37842907235666323</v>
      </c>
      <c r="G54">
        <v>800</v>
      </c>
      <c r="H54" s="6">
        <f t="shared" si="4"/>
        <v>14697.677216845548</v>
      </c>
      <c r="I54" s="6">
        <f t="shared" si="5"/>
        <v>159.55647295337954</v>
      </c>
      <c r="K54">
        <v>298.14999999999998</v>
      </c>
      <c r="L54">
        <v>0</v>
      </c>
      <c r="M54" s="6">
        <v>130.684</v>
      </c>
    </row>
    <row r="55" spans="1:15" x14ac:dyDescent="0.15">
      <c r="A55">
        <v>900</v>
      </c>
      <c r="B55" s="6">
        <f t="shared" si="0"/>
        <v>2.7296320199286257E-2</v>
      </c>
      <c r="C55" s="6">
        <f t="shared" si="1"/>
        <v>14867.261414988772</v>
      </c>
      <c r="D55" s="6">
        <f t="shared" si="2"/>
        <v>1.8381161910588363E-5</v>
      </c>
      <c r="E55" s="6">
        <f t="shared" si="3"/>
        <v>0.39484214500081088</v>
      </c>
      <c r="G55">
        <v>850</v>
      </c>
      <c r="H55" s="6">
        <f t="shared" si="4"/>
        <v>16182.892372426542</v>
      </c>
      <c r="I55" s="6">
        <f t="shared" si="5"/>
        <v>161.35723019240467</v>
      </c>
    </row>
    <row r="56" spans="1:15" x14ac:dyDescent="0.15">
      <c r="A56">
        <v>950</v>
      </c>
      <c r="B56" s="6">
        <f t="shared" si="0"/>
        <v>2.5859671767744872E-2</v>
      </c>
      <c r="C56" s="6">
        <f t="shared" si="1"/>
        <v>14935.545179666229</v>
      </c>
      <c r="D56" s="6">
        <f t="shared" si="2"/>
        <v>1.9037332222987006E-5</v>
      </c>
      <c r="E56" s="6">
        <f t="shared" si="3"/>
        <v>0.41065313292484756</v>
      </c>
      <c r="G56">
        <v>900</v>
      </c>
      <c r="H56" s="6">
        <f t="shared" si="4"/>
        <v>17677.104421260425</v>
      </c>
      <c r="I56" s="6">
        <f t="shared" si="5"/>
        <v>163.06531794793275</v>
      </c>
    </row>
    <row r="57" spans="1:15" x14ac:dyDescent="0.15">
      <c r="A57">
        <v>1000</v>
      </c>
      <c r="B57" s="6">
        <f t="shared" si="0"/>
        <v>2.4566688179357633E-2</v>
      </c>
      <c r="C57" s="6">
        <f t="shared" si="1"/>
        <v>14962.785701066228</v>
      </c>
      <c r="D57" s="6">
        <f t="shared" si="2"/>
        <v>1.9681476591710195E-5</v>
      </c>
      <c r="E57" s="6">
        <f t="shared" si="3"/>
        <v>0.42525562830076619</v>
      </c>
      <c r="G57">
        <v>950</v>
      </c>
      <c r="H57" s="6">
        <f t="shared" si="4"/>
        <v>19179.321494569005</v>
      </c>
      <c r="I57" s="6">
        <f t="shared" si="5"/>
        <v>164.68969826841612</v>
      </c>
    </row>
    <row r="58" spans="1:15" x14ac:dyDescent="0.15">
      <c r="A58">
        <v>1050</v>
      </c>
      <c r="B58" s="6">
        <f t="shared" si="0"/>
        <v>2.3396845885102501E-2</v>
      </c>
      <c r="C58" s="6">
        <f t="shared" si="1"/>
        <v>15080.765530687411</v>
      </c>
      <c r="D58" s="6">
        <f t="shared" si="2"/>
        <v>2.0314401147415848E-5</v>
      </c>
      <c r="E58" s="6">
        <f t="shared" si="3"/>
        <v>0.44209479394185425</v>
      </c>
      <c r="G58">
        <v>1000</v>
      </c>
      <c r="H58" s="6">
        <f t="shared" si="4"/>
        <v>20686.557212531323</v>
      </c>
      <c r="I58" s="6">
        <f t="shared" si="5"/>
        <v>166.2359076914428</v>
      </c>
    </row>
    <row r="59" spans="1:15" x14ac:dyDescent="0.15">
      <c r="A59">
        <v>1100</v>
      </c>
      <c r="B59" s="6">
        <f t="shared" si="0"/>
        <v>2.2333352890325116E-2</v>
      </c>
      <c r="C59" s="6">
        <f t="shared" si="1"/>
        <v>15196.633233213652</v>
      </c>
      <c r="D59" s="6">
        <f t="shared" si="2"/>
        <v>2.0936822395274321E-5</v>
      </c>
      <c r="E59" s="6">
        <f t="shared" si="3"/>
        <v>0.45884250719695835</v>
      </c>
      <c r="G59">
        <v>1050</v>
      </c>
      <c r="H59" s="6">
        <f t="shared" si="4"/>
        <v>22200.6799676218</v>
      </c>
      <c r="I59" s="6">
        <f t="shared" si="5"/>
        <v>167.71334646829573</v>
      </c>
    </row>
    <row r="60" spans="1:15" x14ac:dyDescent="0.15">
      <c r="A60">
        <v>1150</v>
      </c>
      <c r="B60" s="6">
        <f t="shared" si="0"/>
        <v>2.1362337547267504E-2</v>
      </c>
      <c r="C60" s="6">
        <f t="shared" si="1"/>
        <v>15310.427315407931</v>
      </c>
      <c r="D60" s="6">
        <f t="shared" si="2"/>
        <v>2.1549380787781034E-5</v>
      </c>
      <c r="E60" s="6">
        <f t="shared" si="3"/>
        <v>0.47550397020886481</v>
      </c>
      <c r="G60">
        <v>1100</v>
      </c>
      <c r="H60" s="6">
        <f t="shared" si="4"/>
        <v>23726.587611562649</v>
      </c>
      <c r="I60" s="6">
        <f t="shared" si="5"/>
        <v>169.13300929433436</v>
      </c>
    </row>
    <row r="61" spans="1:15" x14ac:dyDescent="0.15">
      <c r="A61">
        <v>1200</v>
      </c>
      <c r="B61" s="6">
        <f t="shared" si="0"/>
        <v>2.047224014946469E-2</v>
      </c>
      <c r="C61" s="6">
        <f t="shared" si="1"/>
        <v>15422.185857888428</v>
      </c>
      <c r="D61" s="6">
        <f t="shared" si="2"/>
        <v>2.2152651739448418E-5</v>
      </c>
      <c r="E61" s="6">
        <f t="shared" si="3"/>
        <v>0.49208360385045813</v>
      </c>
      <c r="G61">
        <v>1150</v>
      </c>
      <c r="H61" s="6">
        <f t="shared" si="4"/>
        <v>25264.069198820212</v>
      </c>
      <c r="I61" s="6">
        <f t="shared" si="5"/>
        <v>170.49984685128928</v>
      </c>
    </row>
    <row r="62" spans="1:15" x14ac:dyDescent="0.15">
      <c r="A62">
        <v>1250</v>
      </c>
      <c r="B62" s="6">
        <f t="shared" si="0"/>
        <v>1.9653350543486103E-2</v>
      </c>
      <c r="C62" s="6">
        <f t="shared" si="1"/>
        <v>15531.946515128531</v>
      </c>
      <c r="D62" s="6">
        <f t="shared" si="2"/>
        <v>2.2747154653954937E-5</v>
      </c>
      <c r="E62" s="6">
        <f t="shared" si="3"/>
        <v>0.50858517854982832</v>
      </c>
      <c r="G62">
        <v>1200</v>
      </c>
      <c r="H62" s="6">
        <f t="shared" si="4"/>
        <v>26812.917643635054</v>
      </c>
      <c r="I62" s="6">
        <f t="shared" si="5"/>
        <v>171.81818069741419</v>
      </c>
    </row>
    <row r="63" spans="1:15" x14ac:dyDescent="0.15">
      <c r="A63">
        <v>1300</v>
      </c>
      <c r="B63" s="6">
        <f t="shared" si="0"/>
        <v>1.8897452445659716E-2</v>
      </c>
      <c r="C63" s="6">
        <f t="shared" si="1"/>
        <v>15639.746515456824</v>
      </c>
      <c r="D63" s="6">
        <f t="shared" si="2"/>
        <v>2.3333360388194278E-5</v>
      </c>
      <c r="E63" s="6">
        <f t="shared" si="3"/>
        <v>0.52501192089495496</v>
      </c>
      <c r="G63">
        <v>1250</v>
      </c>
      <c r="H63" s="6">
        <f t="shared" si="4"/>
        <v>28372.929677069169</v>
      </c>
      <c r="I63" s="6">
        <f t="shared" si="5"/>
        <v>173.09180602440759</v>
      </c>
    </row>
    <row r="64" spans="1:15" x14ac:dyDescent="0.15">
      <c r="A64">
        <v>1350</v>
      </c>
      <c r="B64" s="6">
        <f t="shared" si="0"/>
        <v>1.8197546799524171E-2</v>
      </c>
      <c r="C64" s="6">
        <f t="shared" si="1"/>
        <v>15745.622661057098</v>
      </c>
      <c r="D64" s="6">
        <f t="shared" si="2"/>
        <v>2.3911697473749697E-5</v>
      </c>
      <c r="E64" s="6">
        <f t="shared" si="3"/>
        <v>0.54136660114095614</v>
      </c>
      <c r="G64">
        <v>1300</v>
      </c>
      <c r="H64" s="6">
        <f t="shared" si="4"/>
        <v>29943.90580405312</v>
      </c>
      <c r="I64" s="6">
        <f t="shared" si="5"/>
        <v>174.32407424864158</v>
      </c>
    </row>
    <row r="65" spans="1:9" x14ac:dyDescent="0.15">
      <c r="A65">
        <v>1400</v>
      </c>
      <c r="B65" s="6">
        <f t="shared" si="0"/>
        <v>1.7547634413826878E-2</v>
      </c>
      <c r="C65" s="6">
        <f t="shared" si="1"/>
        <v>15849.611327968341</v>
      </c>
      <c r="D65" s="6">
        <f t="shared" si="2"/>
        <v>2.4482557340994781E-5</v>
      </c>
      <c r="E65" s="6">
        <f t="shared" si="3"/>
        <v>0.55765160551505688</v>
      </c>
      <c r="G65">
        <v>1350</v>
      </c>
      <c r="H65" s="6">
        <f t="shared" si="4"/>
        <v>31525.650260433184</v>
      </c>
      <c r="I65" s="6">
        <f t="shared" si="5"/>
        <v>175.51796000682535</v>
      </c>
    </row>
    <row r="66" spans="1:9" x14ac:dyDescent="0.15">
      <c r="A66">
        <v>1450</v>
      </c>
      <c r="B66" s="6">
        <f t="shared" si="0"/>
        <v>1.6942543571970777E-2</v>
      </c>
      <c r="C66" s="6">
        <f t="shared" si="1"/>
        <v>15951.748466084755</v>
      </c>
      <c r="D66" s="6">
        <f t="shared" si="2"/>
        <v>2.504629873555497E-5</v>
      </c>
      <c r="E66" s="6">
        <f t="shared" si="3"/>
        <v>0.57386899631509114</v>
      </c>
      <c r="G66">
        <v>1400</v>
      </c>
      <c r="H66" s="6">
        <f t="shared" si="4"/>
        <v>33117.970970018563</v>
      </c>
      <c r="I66" s="6">
        <f t="shared" si="5"/>
        <v>176.67611596173612</v>
      </c>
    </row>
    <row r="67" spans="1:9" x14ac:dyDescent="0.15">
      <c r="A67">
        <v>1500</v>
      </c>
      <c r="B67" s="6">
        <f t="shared" si="0"/>
        <v>1.6377792119571754E-2</v>
      </c>
      <c r="C67" s="6">
        <f t="shared" si="1"/>
        <v>16052.069599155728</v>
      </c>
      <c r="D67" s="6">
        <f t="shared" si="2"/>
        <v>2.5603251475460541E-5</v>
      </c>
      <c r="E67" s="6">
        <f t="shared" si="3"/>
        <v>0.59002056212941678</v>
      </c>
      <c r="G67">
        <v>1450</v>
      </c>
      <c r="H67" s="6">
        <f t="shared" si="4"/>
        <v>34720.679501628474</v>
      </c>
      <c r="I67" s="6">
        <f t="shared" si="5"/>
        <v>177.80091798639242</v>
      </c>
    </row>
    <row r="68" spans="1:9" x14ac:dyDescent="0.15">
      <c r="B68" s="6"/>
      <c r="C68" s="5"/>
      <c r="G68">
        <v>1500</v>
      </c>
      <c r="H68" s="6">
        <f t="shared" si="4"/>
        <v>36333.59102613938</v>
      </c>
      <c r="I68" s="6">
        <f t="shared" si="5"/>
        <v>178.89450268506576</v>
      </c>
    </row>
    <row r="69" spans="1:9" x14ac:dyDescent="0.15">
      <c r="B69" s="6"/>
      <c r="C69" s="5"/>
    </row>
  </sheetData>
  <sortState ref="A4:D13">
    <sortCondition ref="A4"/>
  </sortState>
  <phoneticPr fontId="1"/>
  <pageMargins left="0.7" right="0.7" top="0.75" bottom="0.75" header="0.3" footer="0.3"/>
  <pageSetup paperSize="9" scale="5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9"/>
  <sheetViews>
    <sheetView zoomScale="90" zoomScaleNormal="90" workbookViewId="0"/>
  </sheetViews>
  <sheetFormatPr defaultRowHeight="13.5" x14ac:dyDescent="0.15"/>
  <cols>
    <col min="2" max="2" width="11" bestFit="1" customWidth="1"/>
    <col min="3" max="5" width="9.875" bestFit="1" customWidth="1"/>
    <col min="7" max="7" width="9.875" bestFit="1" customWidth="1"/>
    <col min="8" max="8" width="11" bestFit="1" customWidth="1"/>
    <col min="9" max="15" width="9.875" bestFit="1" customWidth="1"/>
  </cols>
  <sheetData>
    <row r="1" spans="1:4" x14ac:dyDescent="0.15">
      <c r="A1" s="1" t="s">
        <v>38</v>
      </c>
      <c r="C1" t="s">
        <v>47</v>
      </c>
    </row>
    <row r="2" spans="1:4" x14ac:dyDescent="0.15">
      <c r="A2" s="1"/>
    </row>
    <row r="3" spans="1:4" x14ac:dyDescent="0.15">
      <c r="A3" s="4" t="s">
        <v>6</v>
      </c>
      <c r="B3" s="4" t="s">
        <v>40</v>
      </c>
    </row>
    <row r="4" spans="1:4" x14ac:dyDescent="0.15">
      <c r="A4" s="2" t="s">
        <v>14</v>
      </c>
      <c r="B4" s="2" t="s">
        <v>6</v>
      </c>
      <c r="C4" s="2" t="s">
        <v>7</v>
      </c>
      <c r="D4" s="2" t="s">
        <v>8</v>
      </c>
    </row>
    <row r="5" spans="1:4" x14ac:dyDescent="0.15">
      <c r="A5">
        <v>1</v>
      </c>
      <c r="B5" s="2" t="s">
        <v>5</v>
      </c>
      <c r="C5" s="3">
        <v>1.0079400000000001</v>
      </c>
      <c r="D5">
        <v>0</v>
      </c>
    </row>
    <row r="6" spans="1:4" x14ac:dyDescent="0.15">
      <c r="A6">
        <v>2</v>
      </c>
      <c r="B6" s="2" t="s">
        <v>11</v>
      </c>
      <c r="C6" s="3">
        <v>4.0026020000000004</v>
      </c>
      <c r="D6">
        <v>0</v>
      </c>
    </row>
    <row r="7" spans="1:4" x14ac:dyDescent="0.15">
      <c r="A7">
        <v>6</v>
      </c>
      <c r="B7" s="2" t="s">
        <v>10</v>
      </c>
      <c r="C7" s="3">
        <v>12.0107</v>
      </c>
      <c r="D7">
        <v>0</v>
      </c>
    </row>
    <row r="8" spans="1:4" x14ac:dyDescent="0.15">
      <c r="A8">
        <v>7</v>
      </c>
      <c r="B8" s="2" t="s">
        <v>13</v>
      </c>
      <c r="C8" s="3">
        <v>14.0067</v>
      </c>
      <c r="D8">
        <v>2</v>
      </c>
    </row>
    <row r="9" spans="1:4" x14ac:dyDescent="0.15">
      <c r="A9">
        <v>8</v>
      </c>
      <c r="B9" s="2" t="s">
        <v>9</v>
      </c>
      <c r="C9" s="3">
        <v>15.9994</v>
      </c>
      <c r="D9">
        <v>0</v>
      </c>
    </row>
    <row r="10" spans="1:4" x14ac:dyDescent="0.15">
      <c r="A10">
        <v>18</v>
      </c>
      <c r="B10" s="2" t="s">
        <v>12</v>
      </c>
      <c r="C10" s="3">
        <v>39.948</v>
      </c>
      <c r="D10">
        <v>0</v>
      </c>
    </row>
    <row r="11" spans="1:4" x14ac:dyDescent="0.15">
      <c r="B11" s="2"/>
      <c r="C11" s="3"/>
    </row>
    <row r="12" spans="1:4" x14ac:dyDescent="0.15">
      <c r="A12" s="2" t="s">
        <v>4</v>
      </c>
      <c r="B12" s="3">
        <f>SUMPRODUCT(C5:C10,D5:D10)</f>
        <v>28.013400000000001</v>
      </c>
    </row>
    <row r="13" spans="1:4" x14ac:dyDescent="0.15">
      <c r="C13" s="3"/>
    </row>
    <row r="14" spans="1:4" x14ac:dyDescent="0.15">
      <c r="A14" s="4" t="s">
        <v>15</v>
      </c>
    </row>
    <row r="15" spans="1:4" x14ac:dyDescent="0.15">
      <c r="A15" s="2" t="s">
        <v>23</v>
      </c>
      <c r="B15">
        <v>200</v>
      </c>
    </row>
    <row r="16" spans="1:4" x14ac:dyDescent="0.15">
      <c r="A16" s="2" t="s">
        <v>26</v>
      </c>
      <c r="B16">
        <v>6000</v>
      </c>
    </row>
    <row r="17" spans="1:4" x14ac:dyDescent="0.15">
      <c r="A17" s="2" t="s">
        <v>34</v>
      </c>
    </row>
    <row r="18" spans="1:4" x14ac:dyDescent="0.15">
      <c r="A18" s="2" t="s">
        <v>16</v>
      </c>
      <c r="B18" s="6">
        <v>2.9525762599999998</v>
      </c>
    </row>
    <row r="19" spans="1:4" x14ac:dyDescent="0.15">
      <c r="A19" s="2" t="s">
        <v>18</v>
      </c>
      <c r="B19" s="6">
        <v>1.3969005700000001E-3</v>
      </c>
    </row>
    <row r="20" spans="1:4" x14ac:dyDescent="0.15">
      <c r="A20" s="2" t="s">
        <v>20</v>
      </c>
      <c r="B20" s="6">
        <v>-4.9263169100000003E-7</v>
      </c>
    </row>
    <row r="21" spans="1:4" x14ac:dyDescent="0.15">
      <c r="A21" s="2" t="s">
        <v>21</v>
      </c>
      <c r="B21" s="6">
        <v>7.8601036699999999E-11</v>
      </c>
      <c r="D21" s="6"/>
    </row>
    <row r="22" spans="1:4" x14ac:dyDescent="0.15">
      <c r="A22" s="2" t="s">
        <v>22</v>
      </c>
      <c r="B22" s="6">
        <v>-4.6075532099999999E-15</v>
      </c>
      <c r="D22" s="6"/>
    </row>
    <row r="23" spans="1:4" x14ac:dyDescent="0.15">
      <c r="A23" s="2" t="s">
        <v>41</v>
      </c>
      <c r="B23" s="6">
        <v>-923.94864500000006</v>
      </c>
      <c r="D23" s="6"/>
    </row>
    <row r="24" spans="1:4" x14ac:dyDescent="0.15">
      <c r="A24" s="2" t="s">
        <v>42</v>
      </c>
      <c r="B24" s="6">
        <v>5.8718925200000003</v>
      </c>
      <c r="D24" s="6"/>
    </row>
    <row r="25" spans="1:4" x14ac:dyDescent="0.15">
      <c r="A25" s="2" t="s">
        <v>35</v>
      </c>
      <c r="B25" s="6"/>
      <c r="D25" s="6"/>
    </row>
    <row r="26" spans="1:4" x14ac:dyDescent="0.15">
      <c r="A26" s="2" t="s">
        <v>16</v>
      </c>
      <c r="B26" s="6">
        <v>3.53100528</v>
      </c>
      <c r="D26" s="6"/>
    </row>
    <row r="27" spans="1:4" x14ac:dyDescent="0.15">
      <c r="A27" s="2" t="s">
        <v>17</v>
      </c>
      <c r="B27" s="6">
        <v>-1.2366098700000001E-4</v>
      </c>
      <c r="D27" s="6"/>
    </row>
    <row r="28" spans="1:4" x14ac:dyDescent="0.15">
      <c r="A28" s="2" t="s">
        <v>19</v>
      </c>
      <c r="B28" s="6">
        <v>-5.0299943699999996E-7</v>
      </c>
      <c r="D28" s="6"/>
    </row>
    <row r="29" spans="1:4" x14ac:dyDescent="0.15">
      <c r="A29" s="2" t="s">
        <v>21</v>
      </c>
      <c r="B29" s="6">
        <v>2.43530612E-9</v>
      </c>
      <c r="D29" s="6"/>
    </row>
    <row r="30" spans="1:4" x14ac:dyDescent="0.15">
      <c r="A30" s="2" t="s">
        <v>22</v>
      </c>
      <c r="B30" s="6">
        <v>-1.4088123500000001E-12</v>
      </c>
      <c r="D30" s="6"/>
    </row>
    <row r="31" spans="1:4" x14ac:dyDescent="0.15">
      <c r="A31" s="2" t="s">
        <v>41</v>
      </c>
      <c r="B31" s="6">
        <v>-1046.9762800000001</v>
      </c>
      <c r="D31" s="6"/>
    </row>
    <row r="32" spans="1:4" x14ac:dyDescent="0.15">
      <c r="A32" s="2" t="s">
        <v>42</v>
      </c>
      <c r="B32" s="6">
        <v>2.96747468</v>
      </c>
      <c r="D32" s="6"/>
    </row>
    <row r="33" spans="1:15" x14ac:dyDescent="0.15">
      <c r="A33" s="2"/>
      <c r="B33" s="6"/>
      <c r="D33" s="6"/>
    </row>
    <row r="34" spans="1:15" x14ac:dyDescent="0.15">
      <c r="A34" s="4" t="s">
        <v>31</v>
      </c>
      <c r="B34" s="6"/>
      <c r="D34" s="6"/>
    </row>
    <row r="35" spans="1:15" x14ac:dyDescent="0.15">
      <c r="A35" s="2" t="s">
        <v>29</v>
      </c>
      <c r="B35" s="3">
        <v>3.621</v>
      </c>
      <c r="D35" s="6"/>
    </row>
    <row r="36" spans="1:15" x14ac:dyDescent="0.15">
      <c r="A36" s="2" t="s">
        <v>30</v>
      </c>
      <c r="B36" s="3">
        <v>97.53</v>
      </c>
    </row>
    <row r="37" spans="1:15" x14ac:dyDescent="0.15">
      <c r="A37" s="2"/>
      <c r="B37" s="3"/>
    </row>
    <row r="38" spans="1:15" x14ac:dyDescent="0.15">
      <c r="K38" t="s">
        <v>36</v>
      </c>
    </row>
    <row r="39" spans="1:15" x14ac:dyDescent="0.15">
      <c r="A39" s="2" t="s">
        <v>0</v>
      </c>
      <c r="B39" s="2" t="s">
        <v>2</v>
      </c>
      <c r="C39" s="2" t="s">
        <v>24</v>
      </c>
      <c r="D39" s="2" t="s">
        <v>27</v>
      </c>
      <c r="E39" s="2" t="s">
        <v>32</v>
      </c>
      <c r="G39" s="2" t="s">
        <v>0</v>
      </c>
      <c r="H39" s="7" t="s">
        <v>43</v>
      </c>
      <c r="I39" s="8" t="s">
        <v>44</v>
      </c>
      <c r="K39" s="2" t="s">
        <v>0</v>
      </c>
      <c r="L39" s="2" t="s">
        <v>2</v>
      </c>
      <c r="M39" s="2" t="s">
        <v>24</v>
      </c>
      <c r="N39" s="2" t="s">
        <v>27</v>
      </c>
      <c r="O39" s="2" t="s">
        <v>32</v>
      </c>
    </row>
    <row r="40" spans="1:15" x14ac:dyDescent="0.15">
      <c r="A40" s="2" t="s">
        <v>1</v>
      </c>
      <c r="B40" s="2" t="s">
        <v>3</v>
      </c>
      <c r="C40" s="2" t="s">
        <v>25</v>
      </c>
      <c r="D40" s="2" t="s">
        <v>28</v>
      </c>
      <c r="E40" s="2" t="s">
        <v>33</v>
      </c>
      <c r="F40" s="6"/>
      <c r="G40" s="2" t="s">
        <v>1</v>
      </c>
      <c r="H40" s="2" t="s">
        <v>45</v>
      </c>
      <c r="I40" s="2" t="s">
        <v>46</v>
      </c>
      <c r="K40" s="2" t="s">
        <v>1</v>
      </c>
      <c r="L40" s="2" t="s">
        <v>3</v>
      </c>
      <c r="M40" s="2" t="s">
        <v>25</v>
      </c>
      <c r="N40" s="2" t="s">
        <v>28</v>
      </c>
      <c r="O40" s="2" t="s">
        <v>33</v>
      </c>
    </row>
    <row r="41" spans="1:15" x14ac:dyDescent="0.15">
      <c r="A41">
        <v>200</v>
      </c>
      <c r="B41" s="6">
        <f t="shared" ref="B41:B67" si="0">101325*$B$12/1000/(A41*8.314472)</f>
        <v>1.7069380683463722</v>
      </c>
      <c r="C41" s="6">
        <f t="shared" ref="C41:C67" si="1">IF(A41&lt;$B$15, "", IF(A41&lt;1000, ($B$26+$B$27*A41+$B$28*A41^2+$B$29*A41^3+$B$30*A41^4)*8.314472/($B$12/1000), IF(A41&lt;$B$16, ($B$18+$B$19*A41+$B$20*A41^2+$B$21*A41^3+$B$22*A41^4)*8.314472/($B$12/1000), "")))</f>
        <v>1039.8154814218524</v>
      </c>
      <c r="D41" s="6">
        <f t="shared" ref="D41:D67" si="2">26.69*SQRT($B$12*A41)/($B$35^2*(1.16145*(A41/$B$36)^-0.14874+0.52487*EXP(-0.7732*A41/$B$36)+2.16178*EXP(-2.43787*A41/$B$36)))*10^-7</f>
        <v>1.3068913640484942E-5</v>
      </c>
      <c r="E41" s="6">
        <f t="shared" ref="E41:E67" si="3">IF(C41="", "", D41/($B$12/1000)*(C41*$B$12/1000-8.314472)*(1.32+1.77*8.314472/(C41*$B$12/1000-8.314472)))</f>
        <v>1.9683325546455698E-2</v>
      </c>
      <c r="F41" s="5"/>
      <c r="G41">
        <v>200</v>
      </c>
      <c r="H41" s="6">
        <f t="shared" ref="H41:H68" si="4">IF(G41&lt;$B$15,"",IF(G41&lt;1000,($B$26+$B$27*G41/2+$B$28*G41^2/3+$B$29*G41^3/4+$B$30*G41^4/5+$B$31/G41)*8.314472*G41,IF(G41&gt;$B$16,"",($B$18+$B$19*G41/2+$B$20*G41^2/3+$B$21*G41^3/4+$B$22*G41^4/5+$B$23/G41)*8.314472*G41)))</f>
        <v>-2857.7323926348004</v>
      </c>
      <c r="I41" s="6">
        <f t="shared" ref="I41:I68" si="5">IF(G41&lt;$B$15, "", IF(G41&lt;1000, ($B$26*LN(G41)+$B$27*G41+$B$28*G41^2/2+$B$29*G41^3/3+$B$30*G41^4/4+$B$32)*8.314472, IF(G41&gt;$B$16, "", ($B$18*LN(G41)+$B$19*G41+$B$20*G41^2/2+$B$21*G41^3/3+$B$22*G41^4/4+$B$24)*8.314472)))</f>
        <v>179.98337301412727</v>
      </c>
      <c r="K41">
        <v>100</v>
      </c>
      <c r="L41" s="6">
        <v>3.4811999999999999</v>
      </c>
      <c r="M41" s="6">
        <v>1071</v>
      </c>
      <c r="N41" s="6">
        <v>6.8700000000000003E-6</v>
      </c>
      <c r="O41" s="6">
        <v>9.41E-3</v>
      </c>
    </row>
    <row r="42" spans="1:15" x14ac:dyDescent="0.15">
      <c r="A42">
        <v>250</v>
      </c>
      <c r="B42" s="6">
        <f t="shared" si="0"/>
        <v>1.365550454677098</v>
      </c>
      <c r="C42" s="6">
        <f t="shared" si="1"/>
        <v>1039.168331020235</v>
      </c>
      <c r="D42" s="6">
        <f t="shared" si="2"/>
        <v>1.5683037740331295E-5</v>
      </c>
      <c r="E42" s="6">
        <f t="shared" si="3"/>
        <v>2.3607107746762106E-2</v>
      </c>
      <c r="F42" s="5"/>
      <c r="G42">
        <v>250</v>
      </c>
      <c r="H42" s="6">
        <f t="shared" si="4"/>
        <v>-1401.8705694980401</v>
      </c>
      <c r="I42" s="6">
        <f t="shared" si="5"/>
        <v>186.48077313895232</v>
      </c>
      <c r="K42">
        <v>200</v>
      </c>
      <c r="L42" s="6">
        <v>1.7105999999999999</v>
      </c>
      <c r="M42" s="6">
        <v>1043</v>
      </c>
      <c r="N42" s="6">
        <v>1.2860000000000001E-5</v>
      </c>
      <c r="O42" s="6">
        <v>1.8259999999999998E-2</v>
      </c>
    </row>
    <row r="43" spans="1:15" x14ac:dyDescent="0.15">
      <c r="A43">
        <v>300</v>
      </c>
      <c r="B43" s="6">
        <f t="shared" si="0"/>
        <v>1.1379587122309149</v>
      </c>
      <c r="C43" s="6">
        <f t="shared" si="1"/>
        <v>1039.6960078055317</v>
      </c>
      <c r="D43" s="6">
        <f t="shared" si="2"/>
        <v>1.8072779790726029E-5</v>
      </c>
      <c r="E43" s="6">
        <f t="shared" si="3"/>
        <v>2.7216888051917944E-2</v>
      </c>
      <c r="G43">
        <v>298.14999999999998</v>
      </c>
      <c r="H43" s="6">
        <f t="shared" si="4"/>
        <v>4.5600270527830234E-6</v>
      </c>
      <c r="I43" s="6">
        <f t="shared" si="5"/>
        <v>191.60887151767616</v>
      </c>
      <c r="K43">
        <v>300</v>
      </c>
      <c r="L43" s="6">
        <v>1.1382000000000001</v>
      </c>
      <c r="M43" s="6">
        <v>1041</v>
      </c>
      <c r="N43" s="6">
        <v>1.787E-5</v>
      </c>
      <c r="O43" s="6">
        <v>2.598E-2</v>
      </c>
    </row>
    <row r="44" spans="1:15" x14ac:dyDescent="0.15">
      <c r="A44">
        <v>350</v>
      </c>
      <c r="B44" s="6">
        <f t="shared" si="0"/>
        <v>0.9753931819122128</v>
      </c>
      <c r="C44" s="6">
        <f t="shared" si="1"/>
        <v>1041.5956513776787</v>
      </c>
      <c r="D44" s="6">
        <f t="shared" si="2"/>
        <v>2.0288165947520841E-5</v>
      </c>
      <c r="E44" s="6">
        <f t="shared" si="3"/>
        <v>3.0604044727191033E-2</v>
      </c>
      <c r="G44">
        <v>300</v>
      </c>
      <c r="H44" s="6">
        <f t="shared" si="4"/>
        <v>53.880910978292384</v>
      </c>
      <c r="I44" s="6">
        <f t="shared" si="5"/>
        <v>191.78903059843353</v>
      </c>
      <c r="K44">
        <v>400</v>
      </c>
      <c r="L44" s="6">
        <v>0.85324999999999995</v>
      </c>
      <c r="M44" s="6">
        <v>1044</v>
      </c>
      <c r="N44" s="6">
        <v>2.2169999999999999E-5</v>
      </c>
      <c r="O44" s="6">
        <v>3.252E-2</v>
      </c>
    </row>
    <row r="45" spans="1:15" x14ac:dyDescent="0.15">
      <c r="A45">
        <v>400</v>
      </c>
      <c r="B45" s="6">
        <f t="shared" si="0"/>
        <v>0.85346903417318609</v>
      </c>
      <c r="C45" s="6">
        <f t="shared" si="1"/>
        <v>1045.0016802950522</v>
      </c>
      <c r="D45" s="6">
        <f t="shared" si="2"/>
        <v>2.2360668743700095E-5</v>
      </c>
      <c r="E45" s="6">
        <f t="shared" si="3"/>
        <v>3.3830881058711779E-2</v>
      </c>
      <c r="G45">
        <v>350</v>
      </c>
      <c r="H45" s="6">
        <f t="shared" si="4"/>
        <v>1511.3129787085913</v>
      </c>
      <c r="I45" s="6">
        <f t="shared" si="5"/>
        <v>196.28220868094132</v>
      </c>
      <c r="K45">
        <v>500</v>
      </c>
      <c r="L45" s="6">
        <v>0.68252000000000002</v>
      </c>
      <c r="M45" s="6">
        <v>1055</v>
      </c>
      <c r="N45" s="6">
        <v>2.6020000000000002E-5</v>
      </c>
      <c r="O45" s="6">
        <v>3.8640000000000001E-2</v>
      </c>
    </row>
    <row r="46" spans="1:15" x14ac:dyDescent="0.15">
      <c r="A46">
        <v>450</v>
      </c>
      <c r="B46" s="6">
        <f t="shared" si="0"/>
        <v>0.75863914148727662</v>
      </c>
      <c r="C46" s="6">
        <f t="shared" si="1"/>
        <v>1049.9857920744705</v>
      </c>
      <c r="D46" s="6">
        <f t="shared" si="2"/>
        <v>2.4313210479580809E-5</v>
      </c>
      <c r="E46" s="6">
        <f t="shared" si="3"/>
        <v>3.6944963191615617E-2</v>
      </c>
      <c r="G46">
        <v>400</v>
      </c>
      <c r="H46" s="6">
        <f t="shared" si="4"/>
        <v>2972.448765390041</v>
      </c>
      <c r="I46" s="6">
        <f t="shared" si="5"/>
        <v>200.18421721368753</v>
      </c>
      <c r="K46">
        <v>600</v>
      </c>
      <c r="L46" s="6">
        <v>0.56874999999999998</v>
      </c>
      <c r="M46" s="6">
        <v>1074</v>
      </c>
      <c r="N46" s="6">
        <v>2.955E-5</v>
      </c>
      <c r="O46" s="6">
        <v>4.41E-2</v>
      </c>
    </row>
    <row r="47" spans="1:15" x14ac:dyDescent="0.15">
      <c r="A47">
        <v>500</v>
      </c>
      <c r="B47" s="6">
        <f t="shared" si="0"/>
        <v>0.68277522733854901</v>
      </c>
      <c r="C47" s="6">
        <f t="shared" si="1"/>
        <v>1056.5569631911931</v>
      </c>
      <c r="D47" s="6">
        <f t="shared" si="2"/>
        <v>2.6164287486623339E-5</v>
      </c>
      <c r="E47" s="6">
        <f t="shared" si="3"/>
        <v>3.9984701487254817E-2</v>
      </c>
      <c r="G47">
        <v>450</v>
      </c>
      <c r="H47" s="6">
        <f t="shared" si="4"/>
        <v>4439.4557530213624</v>
      </c>
      <c r="I47" s="6">
        <f t="shared" si="5"/>
        <v>203.63982677237428</v>
      </c>
      <c r="K47">
        <v>700</v>
      </c>
      <c r="L47" s="6">
        <v>0.48749999999999999</v>
      </c>
      <c r="M47" s="6">
        <v>1096</v>
      </c>
      <c r="N47" s="6">
        <v>3.2839999999999997E-5</v>
      </c>
      <c r="O47" s="6">
        <v>4.9299999999999997E-2</v>
      </c>
    </row>
    <row r="48" spans="1:15" x14ac:dyDescent="0.15">
      <c r="A48">
        <v>550</v>
      </c>
      <c r="B48" s="6">
        <f t="shared" si="0"/>
        <v>0.62070475212595355</v>
      </c>
      <c r="C48" s="6">
        <f t="shared" si="1"/>
        <v>1064.6614490789204</v>
      </c>
      <c r="D48" s="6">
        <f t="shared" si="2"/>
        <v>2.7929331191906599E-5</v>
      </c>
      <c r="E48" s="6">
        <f t="shared" si="3"/>
        <v>4.2980856570385535E-2</v>
      </c>
      <c r="G48">
        <v>500</v>
      </c>
      <c r="H48" s="6">
        <f t="shared" si="4"/>
        <v>5914.5579224215053</v>
      </c>
      <c r="I48" s="6">
        <f t="shared" si="5"/>
        <v>206.74800714037906</v>
      </c>
      <c r="K48">
        <v>800</v>
      </c>
      <c r="L48" s="6">
        <v>0.42658000000000001</v>
      </c>
      <c r="M48" s="6">
        <v>1120</v>
      </c>
      <c r="N48" s="6">
        <v>3.5930000000000003E-5</v>
      </c>
      <c r="O48" s="6">
        <v>5.4100000000000002E-2</v>
      </c>
    </row>
    <row r="49" spans="1:15" x14ac:dyDescent="0.15">
      <c r="A49">
        <v>600</v>
      </c>
      <c r="B49" s="6">
        <f t="shared" si="0"/>
        <v>0.56897935611545747</v>
      </c>
      <c r="C49" s="6">
        <f t="shared" si="1"/>
        <v>1074.1827841297948</v>
      </c>
      <c r="D49" s="6">
        <f t="shared" si="2"/>
        <v>2.9621199233709012E-5</v>
      </c>
      <c r="E49" s="6">
        <f t="shared" si="3"/>
        <v>4.5956781102155717E-2</v>
      </c>
      <c r="G49">
        <v>550</v>
      </c>
      <c r="H49" s="6">
        <f t="shared" si="4"/>
        <v>7399.9479017483818</v>
      </c>
      <c r="I49" s="6">
        <f t="shared" si="5"/>
        <v>209.57929108012087</v>
      </c>
      <c r="K49">
        <v>900</v>
      </c>
      <c r="L49" s="6">
        <v>0.37919000000000003</v>
      </c>
      <c r="M49" s="6">
        <v>1144</v>
      </c>
      <c r="N49" s="6">
        <v>3.8859999999999997E-5</v>
      </c>
      <c r="O49" s="6">
        <v>5.8700000000000002E-2</v>
      </c>
    </row>
    <row r="50" spans="1:15" x14ac:dyDescent="0.15">
      <c r="A50">
        <v>650</v>
      </c>
      <c r="B50" s="6">
        <f t="shared" si="0"/>
        <v>0.5252117133373454</v>
      </c>
      <c r="C50" s="6">
        <f t="shared" si="1"/>
        <v>1084.9417816943992</v>
      </c>
      <c r="D50" s="6">
        <f t="shared" si="2"/>
        <v>3.1250491782931117E-5</v>
      </c>
      <c r="E50" s="6">
        <f t="shared" si="3"/>
        <v>4.8928416100884962E-2</v>
      </c>
      <c r="G50">
        <v>600</v>
      </c>
      <c r="H50" s="6">
        <f t="shared" si="4"/>
        <v>8897.6991150175963</v>
      </c>
      <c r="I50" s="6">
        <f t="shared" si="5"/>
        <v>212.18555074553558</v>
      </c>
      <c r="K50">
        <v>1000</v>
      </c>
      <c r="L50" s="6">
        <v>0.34127000000000002</v>
      </c>
      <c r="M50" s="6">
        <v>1165</v>
      </c>
      <c r="N50" s="5">
        <v>4.1650000000000003E-5</v>
      </c>
      <c r="O50" s="5">
        <v>6.3100000000000003E-2</v>
      </c>
    </row>
    <row r="51" spans="1:15" x14ac:dyDescent="0.15">
      <c r="A51">
        <v>700</v>
      </c>
      <c r="B51" s="6">
        <f t="shared" si="0"/>
        <v>0.4876965909561064</v>
      </c>
      <c r="C51" s="6">
        <f t="shared" si="1"/>
        <v>1096.6965340817592</v>
      </c>
      <c r="D51" s="6">
        <f t="shared" si="2"/>
        <v>3.2825864731584655E-5</v>
      </c>
      <c r="E51" s="6">
        <f t="shared" si="3"/>
        <v>5.1904288469123962E-2</v>
      </c>
      <c r="G51">
        <v>650</v>
      </c>
      <c r="H51" s="6">
        <f t="shared" si="4"/>
        <v>10409.677930621143</v>
      </c>
      <c r="I51" s="6">
        <f t="shared" si="5"/>
        <v>214.60584739812552</v>
      </c>
      <c r="K51">
        <v>1200</v>
      </c>
      <c r="L51" s="6">
        <v>0.28441</v>
      </c>
      <c r="M51" s="6">
        <v>1201</v>
      </c>
      <c r="N51" s="5">
        <v>4.6900000000000002E-5</v>
      </c>
      <c r="O51" s="5">
        <v>7.1300000000000002E-2</v>
      </c>
    </row>
    <row r="52" spans="1:15" x14ac:dyDescent="0.15">
      <c r="A52">
        <v>750</v>
      </c>
      <c r="B52" s="6">
        <f t="shared" si="0"/>
        <v>0.45518348489236593</v>
      </c>
      <c r="C52" s="6">
        <f t="shared" si="1"/>
        <v>1109.1424125593401</v>
      </c>
      <c r="D52" s="6">
        <f t="shared" si="2"/>
        <v>3.435434730414063E-5</v>
      </c>
      <c r="E52" s="6">
        <f t="shared" si="3"/>
        <v>5.4885519005431822E-2</v>
      </c>
      <c r="G52">
        <v>700</v>
      </c>
      <c r="H52" s="6">
        <f t="shared" si="4"/>
        <v>11937.455809846149</v>
      </c>
      <c r="I52" s="6">
        <f t="shared" si="5"/>
        <v>216.87010707945541</v>
      </c>
      <c r="K52">
        <v>1500</v>
      </c>
      <c r="L52" s="6">
        <v>0.22753999999999999</v>
      </c>
      <c r="M52" s="6">
        <v>1240</v>
      </c>
      <c r="N52" s="5">
        <v>5.4129999999999998E-5</v>
      </c>
      <c r="O52" s="5">
        <v>8.4199999999999997E-2</v>
      </c>
    </row>
    <row r="53" spans="1:15" x14ac:dyDescent="0.15">
      <c r="A53">
        <v>800</v>
      </c>
      <c r="B53" s="6">
        <f t="shared" si="0"/>
        <v>0.42673451708659305</v>
      </c>
      <c r="C53" s="6">
        <f t="shared" si="1"/>
        <v>1121.9120673530497</v>
      </c>
      <c r="D53" s="6">
        <f t="shared" si="2"/>
        <v>3.5841640867541826E-5</v>
      </c>
      <c r="E53" s="6">
        <f t="shared" si="3"/>
        <v>5.7865807793506752E-2</v>
      </c>
      <c r="G53">
        <v>750</v>
      </c>
      <c r="H53" s="6">
        <f t="shared" si="4"/>
        <v>13482.221455393577</v>
      </c>
      <c r="I53" s="6">
        <f t="shared" si="5"/>
        <v>219.00152509004542</v>
      </c>
      <c r="K53" s="2"/>
      <c r="L53" s="2"/>
      <c r="M53" s="2"/>
    </row>
    <row r="54" spans="1:15" x14ac:dyDescent="0.15">
      <c r="A54">
        <v>850</v>
      </c>
      <c r="B54" s="6">
        <f t="shared" si="0"/>
        <v>0.40163248666973467</v>
      </c>
      <c r="C54" s="6">
        <f t="shared" si="1"/>
        <v>1134.5754276472369</v>
      </c>
      <c r="D54" s="6">
        <f t="shared" si="2"/>
        <v>3.7292381749982701E-5</v>
      </c>
      <c r="E54" s="6">
        <f t="shared" si="3"/>
        <v>6.0831373707882407E-2</v>
      </c>
      <c r="G54">
        <v>800</v>
      </c>
      <c r="H54" s="6">
        <f t="shared" si="4"/>
        <v>15044.69295989694</v>
      </c>
      <c r="I54" s="6">
        <f t="shared" si="5"/>
        <v>221.01819287018211</v>
      </c>
      <c r="M54" s="6"/>
    </row>
    <row r="55" spans="1:15" x14ac:dyDescent="0.15">
      <c r="A55">
        <v>900</v>
      </c>
      <c r="B55" s="6">
        <f t="shared" si="0"/>
        <v>0.37931957074363831</v>
      </c>
      <c r="C55" s="6">
        <f t="shared" si="1"/>
        <v>1146.6397015846912</v>
      </c>
      <c r="D55" s="6">
        <f t="shared" si="2"/>
        <v>3.8710361552050194E-5</v>
      </c>
      <c r="E55" s="6">
        <f t="shared" si="3"/>
        <v>6.3760840280555051E-2</v>
      </c>
      <c r="G55">
        <v>850</v>
      </c>
      <c r="H55" s="6">
        <f t="shared" si="4"/>
        <v>16625.029954441055</v>
      </c>
      <c r="I55" s="6">
        <f t="shared" si="5"/>
        <v>222.93423080273797</v>
      </c>
      <c r="K55" s="2" t="s">
        <v>0</v>
      </c>
      <c r="L55" s="7" t="s">
        <v>43</v>
      </c>
    </row>
    <row r="56" spans="1:15" x14ac:dyDescent="0.15">
      <c r="A56">
        <v>950</v>
      </c>
      <c r="B56" s="6">
        <f t="shared" si="0"/>
        <v>0.35935538280976259</v>
      </c>
      <c r="C56" s="6">
        <f t="shared" si="1"/>
        <v>1157.5493762666454</v>
      </c>
      <c r="D56" s="6">
        <f t="shared" si="2"/>
        <v>4.009870587056335E-5</v>
      </c>
      <c r="E56" s="6">
        <f t="shared" si="3"/>
        <v>6.6625070471455106E-2</v>
      </c>
      <c r="G56">
        <v>900</v>
      </c>
      <c r="H56" s="6">
        <f t="shared" si="4"/>
        <v>18222.745757080727</v>
      </c>
      <c r="I56" s="6">
        <f t="shared" si="5"/>
        <v>224.76059673315359</v>
      </c>
      <c r="K56" s="2" t="s">
        <v>1</v>
      </c>
      <c r="L56" s="2" t="s">
        <v>45</v>
      </c>
    </row>
    <row r="57" spans="1:15" x14ac:dyDescent="0.15">
      <c r="A57">
        <v>1000</v>
      </c>
      <c r="B57" s="6">
        <f t="shared" si="0"/>
        <v>0.3413876136692745</v>
      </c>
      <c r="C57" s="6">
        <f t="shared" si="1"/>
        <v>1166.6862167109909</v>
      </c>
      <c r="D57" s="6">
        <f t="shared" si="2"/>
        <v>4.1460016136768753E-5</v>
      </c>
      <c r="E57" s="6">
        <f t="shared" si="3"/>
        <v>6.9386957715813533E-2</v>
      </c>
      <c r="G57">
        <v>950</v>
      </c>
      <c r="H57" s="6">
        <f t="shared" si="4"/>
        <v>19836.619521359487</v>
      </c>
      <c r="I57" s="6">
        <f t="shared" si="5"/>
        <v>226.50567559697319</v>
      </c>
      <c r="K57">
        <v>298.14999999999998</v>
      </c>
      <c r="L57">
        <v>0</v>
      </c>
    </row>
    <row r="58" spans="1:15" x14ac:dyDescent="0.15">
      <c r="A58">
        <v>1050</v>
      </c>
      <c r="B58" s="6">
        <f t="shared" si="0"/>
        <v>0.32513106063740421</v>
      </c>
      <c r="C58" s="6">
        <f t="shared" si="1"/>
        <v>1175.8119746708162</v>
      </c>
      <c r="D58" s="6">
        <f t="shared" si="2"/>
        <v>4.27964805792211E-5</v>
      </c>
      <c r="E58" s="6">
        <f t="shared" si="3"/>
        <v>7.213917410069999E-2</v>
      </c>
      <c r="G58">
        <v>1000</v>
      </c>
      <c r="H58" s="6">
        <f t="shared" si="4"/>
        <v>21464.60836293075</v>
      </c>
      <c r="I58" s="6">
        <f t="shared" si="5"/>
        <v>228.17571756117789</v>
      </c>
    </row>
    <row r="59" spans="1:15" x14ac:dyDescent="0.15">
      <c r="A59">
        <v>1100</v>
      </c>
      <c r="B59" s="6">
        <f t="shared" si="0"/>
        <v>0.31035237606297678</v>
      </c>
      <c r="C59" s="6">
        <f t="shared" si="1"/>
        <v>1184.5288430640244</v>
      </c>
      <c r="D59" s="6">
        <f t="shared" si="2"/>
        <v>4.4109960270598885E-5</v>
      </c>
      <c r="E59" s="6">
        <f t="shared" si="3"/>
        <v>7.4860760196106185E-2</v>
      </c>
      <c r="G59">
        <v>1050</v>
      </c>
      <c r="H59" s="6">
        <f t="shared" si="4"/>
        <v>23105.1903317301</v>
      </c>
      <c r="I59" s="6">
        <f t="shared" si="5"/>
        <v>229.77655211963102</v>
      </c>
    </row>
    <row r="60" spans="1:15" x14ac:dyDescent="0.15">
      <c r="A60">
        <v>1150</v>
      </c>
      <c r="B60" s="6">
        <f t="shared" si="0"/>
        <v>0.29685879449502128</v>
      </c>
      <c r="C60" s="6">
        <f t="shared" si="1"/>
        <v>1192.8499083729389</v>
      </c>
      <c r="D60" s="6">
        <f t="shared" si="2"/>
        <v>4.5402055544155989E-5</v>
      </c>
      <c r="E60" s="6">
        <f t="shared" si="3"/>
        <v>7.7552313627451935E-2</v>
      </c>
      <c r="G60">
        <v>1100</v>
      </c>
      <c r="H60" s="6">
        <f t="shared" si="4"/>
        <v>24758.266576797781</v>
      </c>
      <c r="I60" s="6">
        <f t="shared" si="5"/>
        <v>231.31453073677972</v>
      </c>
    </row>
    <row r="61" spans="1:15" x14ac:dyDescent="0.15">
      <c r="A61">
        <v>1200</v>
      </c>
      <c r="B61" s="6">
        <f t="shared" si="0"/>
        <v>0.28448967805772873</v>
      </c>
      <c r="C61" s="6">
        <f t="shared" si="1"/>
        <v>1200.7880519492733</v>
      </c>
      <c r="D61" s="6">
        <f t="shared" si="2"/>
        <v>4.6674157188813446E-5</v>
      </c>
      <c r="E61" s="6">
        <f t="shared" si="3"/>
        <v>8.0214288350526491E-2</v>
      </c>
      <c r="G61">
        <v>1150</v>
      </c>
      <c r="H61" s="6">
        <f t="shared" si="4"/>
        <v>26423.273567649496</v>
      </c>
      <c r="I61" s="6">
        <f t="shared" si="5"/>
        <v>232.794742261869</v>
      </c>
    </row>
    <row r="62" spans="1:15" x14ac:dyDescent="0.15">
      <c r="A62">
        <v>1250</v>
      </c>
      <c r="B62" s="6">
        <f t="shared" si="0"/>
        <v>0.2731100909354196</v>
      </c>
      <c r="C62" s="6">
        <f t="shared" si="1"/>
        <v>1208.3559500141316</v>
      </c>
      <c r="D62" s="6">
        <f t="shared" si="2"/>
        <v>4.7927485964199705E-5</v>
      </c>
      <c r="E62" s="6">
        <f t="shared" si="3"/>
        <v>8.284703901394784E-2</v>
      </c>
      <c r="G62">
        <v>1200</v>
      </c>
      <c r="H62" s="6">
        <f t="shared" si="4"/>
        <v>28099.665959983955</v>
      </c>
      <c r="I62" s="6">
        <f t="shared" si="5"/>
        <v>234.2216409722177</v>
      </c>
    </row>
    <row r="63" spans="1:15" x14ac:dyDescent="0.15">
      <c r="A63">
        <v>1300</v>
      </c>
      <c r="B63" s="6">
        <f t="shared" si="0"/>
        <v>0.2626058566686727</v>
      </c>
      <c r="C63" s="6">
        <f t="shared" si="1"/>
        <v>1215.5660736580073</v>
      </c>
      <c r="D63" s="6">
        <f t="shared" si="2"/>
        <v>4.9163123210564693E-5</v>
      </c>
      <c r="E63" s="6">
        <f t="shared" si="3"/>
        <v>8.5450854204659726E-2</v>
      </c>
      <c r="G63">
        <v>1250</v>
      </c>
      <c r="H63" s="6">
        <f t="shared" si="4"/>
        <v>29786.916308362659</v>
      </c>
      <c r="I63" s="6">
        <f t="shared" si="5"/>
        <v>235.59915002072282</v>
      </c>
    </row>
    <row r="64" spans="1:15" x14ac:dyDescent="0.15">
      <c r="A64">
        <v>1350</v>
      </c>
      <c r="B64" s="6">
        <f t="shared" si="0"/>
        <v>0.25287971382909219</v>
      </c>
      <c r="C64" s="6">
        <f t="shared" si="1"/>
        <v>1222.4306888407855</v>
      </c>
      <c r="D64" s="6">
        <f t="shared" si="2"/>
        <v>5.0382034691968516E-5</v>
      </c>
      <c r="E64" s="6">
        <f t="shared" si="3"/>
        <v>8.8025981235404435E-2</v>
      </c>
      <c r="G64">
        <v>1300</v>
      </c>
      <c r="H64" s="6">
        <f t="shared" si="4"/>
        <v>31484.514778889577</v>
      </c>
      <c r="I64" s="6">
        <f t="shared" si="5"/>
        <v>236.93074458214716</v>
      </c>
    </row>
    <row r="65" spans="1:9" x14ac:dyDescent="0.15">
      <c r="A65">
        <v>1400</v>
      </c>
      <c r="B65" s="6">
        <f t="shared" si="0"/>
        <v>0.2438482954780532</v>
      </c>
      <c r="C65" s="6">
        <f t="shared" si="1"/>
        <v>1228.9618563917404</v>
      </c>
      <c r="D65" s="6">
        <f t="shared" si="2"/>
        <v>5.1585089302026381E-5</v>
      </c>
      <c r="E65" s="6">
        <f t="shared" si="3"/>
        <v>9.0572644535636876E-2</v>
      </c>
      <c r="G65">
        <v>1350</v>
      </c>
      <c r="H65" s="6">
        <f t="shared" si="4"/>
        <v>33191.968861890833</v>
      </c>
      <c r="I65" s="6">
        <f t="shared" si="5"/>
        <v>238.21951929903017</v>
      </c>
    </row>
    <row r="66" spans="1:9" x14ac:dyDescent="0.15">
      <c r="A66">
        <v>1450</v>
      </c>
      <c r="B66" s="6">
        <f t="shared" si="0"/>
        <v>0.23543973356501685</v>
      </c>
      <c r="C66" s="6">
        <f t="shared" si="1"/>
        <v>1235.1714320095373</v>
      </c>
      <c r="D66" s="6">
        <f t="shared" si="2"/>
        <v>5.2773073864238549E-5</v>
      </c>
      <c r="E66" s="6">
        <f t="shared" si="3"/>
        <v>9.3091059223909756E-2</v>
      </c>
      <c r="G66">
        <v>1400</v>
      </c>
      <c r="H66" s="6">
        <f t="shared" si="4"/>
        <v>34908.803084594452</v>
      </c>
      <c r="I66" s="6">
        <f t="shared" si="5"/>
        <v>239.46824345574348</v>
      </c>
    </row>
    <row r="67" spans="1:9" x14ac:dyDescent="0.15">
      <c r="A67">
        <v>1500</v>
      </c>
      <c r="B67" s="6">
        <f t="shared" si="0"/>
        <v>0.22759174244618297</v>
      </c>
      <c r="C67" s="6">
        <f t="shared" si="1"/>
        <v>1241.0710662622309</v>
      </c>
      <c r="D67" s="6">
        <f t="shared" si="2"/>
        <v>5.3946704954187759E-5</v>
      </c>
      <c r="E67" s="6">
        <f t="shared" si="3"/>
        <v>9.5581441058603417E-2</v>
      </c>
      <c r="G67">
        <v>1450</v>
      </c>
      <c r="H67" s="6">
        <f t="shared" si="4"/>
        <v>36634.558723810049</v>
      </c>
      <c r="I67" s="6">
        <f t="shared" si="5"/>
        <v>240.67940646632698</v>
      </c>
    </row>
    <row r="68" spans="1:9" x14ac:dyDescent="0.15">
      <c r="B68" s="6"/>
      <c r="C68" s="5"/>
      <c r="G68">
        <v>1500</v>
      </c>
      <c r="H68" s="6">
        <f t="shared" si="4"/>
        <v>38368.793518608538</v>
      </c>
      <c r="I68" s="6">
        <f t="shared" si="5"/>
        <v>241.85525564766215</v>
      </c>
    </row>
    <row r="69" spans="1:9" x14ac:dyDescent="0.15">
      <c r="B69" s="6"/>
      <c r="C69" s="5"/>
    </row>
  </sheetData>
  <phoneticPr fontId="1"/>
  <pageMargins left="0.7" right="0.7" top="0.75" bottom="0.75" header="0.3" footer="0.3"/>
  <pageSetup paperSize="9" scale="5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0"/>
  <sheetViews>
    <sheetView zoomScale="90" zoomScaleNormal="90" workbookViewId="0"/>
  </sheetViews>
  <sheetFormatPr defaultRowHeight="13.5" x14ac:dyDescent="0.15"/>
  <cols>
    <col min="2" max="2" width="11" bestFit="1" customWidth="1"/>
    <col min="3" max="5" width="9.875" bestFit="1" customWidth="1"/>
    <col min="7" max="7" width="9.875" bestFit="1" customWidth="1"/>
    <col min="8" max="8" width="11" bestFit="1" customWidth="1"/>
    <col min="9" max="12" width="9.875" bestFit="1" customWidth="1"/>
    <col min="13" max="14" width="10" bestFit="1" customWidth="1"/>
    <col min="15" max="15" width="9.875" bestFit="1" customWidth="1"/>
  </cols>
  <sheetData>
    <row r="1" spans="1:4" x14ac:dyDescent="0.15">
      <c r="A1" s="1" t="s">
        <v>38</v>
      </c>
      <c r="C1" t="s">
        <v>47</v>
      </c>
    </row>
    <row r="2" spans="1:4" x14ac:dyDescent="0.15">
      <c r="A2" s="1"/>
    </row>
    <row r="3" spans="1:4" x14ac:dyDescent="0.15">
      <c r="A3" s="4" t="s">
        <v>6</v>
      </c>
      <c r="B3" s="4" t="s">
        <v>49</v>
      </c>
    </row>
    <row r="4" spans="1:4" x14ac:dyDescent="0.15">
      <c r="A4" s="2" t="s">
        <v>14</v>
      </c>
      <c r="B4" s="2" t="s">
        <v>6</v>
      </c>
      <c r="C4" s="2" t="s">
        <v>7</v>
      </c>
      <c r="D4" s="2" t="s">
        <v>8</v>
      </c>
    </row>
    <row r="5" spans="1:4" x14ac:dyDescent="0.15">
      <c r="A5">
        <v>1</v>
      </c>
      <c r="B5" s="2" t="s">
        <v>5</v>
      </c>
      <c r="C5" s="3">
        <v>1.0079400000000001</v>
      </c>
      <c r="D5">
        <v>0</v>
      </c>
    </row>
    <row r="6" spans="1:4" x14ac:dyDescent="0.15">
      <c r="A6">
        <v>2</v>
      </c>
      <c r="B6" s="2" t="s">
        <v>11</v>
      </c>
      <c r="C6" s="3">
        <v>4.0026020000000004</v>
      </c>
      <c r="D6">
        <v>0</v>
      </c>
    </row>
    <row r="7" spans="1:4" x14ac:dyDescent="0.15">
      <c r="A7">
        <v>6</v>
      </c>
      <c r="B7" s="2" t="s">
        <v>10</v>
      </c>
      <c r="C7" s="3">
        <v>12.0107</v>
      </c>
      <c r="D7">
        <v>0</v>
      </c>
    </row>
    <row r="8" spans="1:4" x14ac:dyDescent="0.15">
      <c r="A8">
        <v>7</v>
      </c>
      <c r="B8" s="2" t="s">
        <v>13</v>
      </c>
      <c r="C8" s="3">
        <v>14.0067</v>
      </c>
      <c r="D8">
        <v>0</v>
      </c>
    </row>
    <row r="9" spans="1:4" x14ac:dyDescent="0.15">
      <c r="A9">
        <v>8</v>
      </c>
      <c r="B9" s="2" t="s">
        <v>9</v>
      </c>
      <c r="C9" s="3">
        <v>15.9994</v>
      </c>
      <c r="D9">
        <v>2</v>
      </c>
    </row>
    <row r="10" spans="1:4" x14ac:dyDescent="0.15">
      <c r="A10">
        <v>18</v>
      </c>
      <c r="B10" s="2" t="s">
        <v>12</v>
      </c>
      <c r="C10" s="3">
        <v>39.948</v>
      </c>
      <c r="D10">
        <v>0</v>
      </c>
    </row>
    <row r="11" spans="1:4" x14ac:dyDescent="0.15">
      <c r="B11" s="2"/>
      <c r="C11" s="3"/>
    </row>
    <row r="12" spans="1:4" x14ac:dyDescent="0.15">
      <c r="A12" s="2" t="s">
        <v>4</v>
      </c>
      <c r="B12" s="3">
        <f>SUMPRODUCT(C5:C10,D5:D10)</f>
        <v>31.998799999999999</v>
      </c>
    </row>
    <row r="13" spans="1:4" x14ac:dyDescent="0.15">
      <c r="C13" s="3"/>
    </row>
    <row r="14" spans="1:4" x14ac:dyDescent="0.15">
      <c r="A14" s="4" t="s">
        <v>15</v>
      </c>
    </row>
    <row r="15" spans="1:4" x14ac:dyDescent="0.15">
      <c r="A15" s="2" t="s">
        <v>23</v>
      </c>
      <c r="B15">
        <v>200</v>
      </c>
    </row>
    <row r="16" spans="1:4" x14ac:dyDescent="0.15">
      <c r="A16" s="2" t="s">
        <v>26</v>
      </c>
      <c r="B16">
        <v>6000</v>
      </c>
    </row>
    <row r="17" spans="1:4" x14ac:dyDescent="0.15">
      <c r="A17" s="2" t="s">
        <v>34</v>
      </c>
    </row>
    <row r="18" spans="1:4" x14ac:dyDescent="0.15">
      <c r="A18" s="2" t="s">
        <v>16</v>
      </c>
      <c r="B18" s="6">
        <v>3.6609608300000001</v>
      </c>
    </row>
    <row r="19" spans="1:4" x14ac:dyDescent="0.15">
      <c r="A19" s="2" t="s">
        <v>18</v>
      </c>
      <c r="B19" s="6">
        <v>6.5636552299999998E-4</v>
      </c>
    </row>
    <row r="20" spans="1:4" x14ac:dyDescent="0.15">
      <c r="A20" s="2" t="s">
        <v>20</v>
      </c>
      <c r="B20" s="6">
        <v>-1.4114946799999999E-7</v>
      </c>
    </row>
    <row r="21" spans="1:4" x14ac:dyDescent="0.15">
      <c r="A21" s="2" t="s">
        <v>21</v>
      </c>
      <c r="B21" s="6">
        <v>2.0579765799999999E-11</v>
      </c>
      <c r="D21" s="6"/>
    </row>
    <row r="22" spans="1:4" x14ac:dyDescent="0.15">
      <c r="A22" s="2" t="s">
        <v>22</v>
      </c>
      <c r="B22" s="6">
        <v>-1.29913248E-15</v>
      </c>
      <c r="D22" s="6"/>
    </row>
    <row r="23" spans="1:4" x14ac:dyDescent="0.15">
      <c r="A23" s="2" t="s">
        <v>41</v>
      </c>
      <c r="B23" s="6">
        <v>-1215.9772499999999</v>
      </c>
      <c r="D23" s="6"/>
    </row>
    <row r="24" spans="1:4" x14ac:dyDescent="0.15">
      <c r="A24" s="2" t="s">
        <v>42</v>
      </c>
      <c r="B24" s="6">
        <v>3.4153618400000001</v>
      </c>
      <c r="D24" s="6"/>
    </row>
    <row r="25" spans="1:4" x14ac:dyDescent="0.15">
      <c r="A25" s="2" t="s">
        <v>35</v>
      </c>
      <c r="B25" s="6"/>
      <c r="D25" s="6"/>
    </row>
    <row r="26" spans="1:4" x14ac:dyDescent="0.15">
      <c r="A26" s="2" t="s">
        <v>16</v>
      </c>
      <c r="B26" s="6">
        <v>3.7824563599999999</v>
      </c>
      <c r="D26" s="6"/>
    </row>
    <row r="27" spans="1:4" x14ac:dyDescent="0.15">
      <c r="A27" s="2" t="s">
        <v>17</v>
      </c>
      <c r="B27" s="6">
        <v>-2.9967341499999999E-3</v>
      </c>
      <c r="D27" s="6"/>
    </row>
    <row r="28" spans="1:4" x14ac:dyDescent="0.15">
      <c r="A28" s="2" t="s">
        <v>19</v>
      </c>
      <c r="B28" s="6">
        <v>9.8473020000000002E-6</v>
      </c>
      <c r="D28" s="6"/>
    </row>
    <row r="29" spans="1:4" x14ac:dyDescent="0.15">
      <c r="A29" s="2" t="s">
        <v>21</v>
      </c>
      <c r="B29" s="6">
        <v>-9.6812950799999992E-9</v>
      </c>
      <c r="D29" s="6"/>
    </row>
    <row r="30" spans="1:4" x14ac:dyDescent="0.15">
      <c r="A30" s="2" t="s">
        <v>22</v>
      </c>
      <c r="B30" s="6">
        <v>3.2437283599999999E-12</v>
      </c>
      <c r="D30" s="6"/>
    </row>
    <row r="31" spans="1:4" x14ac:dyDescent="0.15">
      <c r="A31" s="2" t="s">
        <v>41</v>
      </c>
      <c r="B31" s="6">
        <v>-1063.9435599999999</v>
      </c>
      <c r="D31" s="6"/>
    </row>
    <row r="32" spans="1:4" x14ac:dyDescent="0.15">
      <c r="A32" s="2" t="s">
        <v>42</v>
      </c>
      <c r="B32" s="6">
        <v>3.6576757299999998</v>
      </c>
      <c r="D32" s="6"/>
    </row>
    <row r="33" spans="1:15" x14ac:dyDescent="0.15">
      <c r="A33" s="2"/>
      <c r="B33" s="6"/>
      <c r="D33" s="6"/>
    </row>
    <row r="34" spans="1:15" x14ac:dyDescent="0.15">
      <c r="A34" s="4" t="s">
        <v>31</v>
      </c>
      <c r="B34" s="6"/>
      <c r="D34" s="6"/>
    </row>
    <row r="35" spans="1:15" x14ac:dyDescent="0.15">
      <c r="A35" s="2" t="s">
        <v>29</v>
      </c>
      <c r="B35" s="3">
        <v>3.4580000000000002</v>
      </c>
      <c r="D35" s="6"/>
    </row>
    <row r="36" spans="1:15" x14ac:dyDescent="0.15">
      <c r="A36" s="2" t="s">
        <v>30</v>
      </c>
      <c r="B36" s="3">
        <v>107.4</v>
      </c>
    </row>
    <row r="38" spans="1:15" x14ac:dyDescent="0.15">
      <c r="A38" s="2"/>
      <c r="B38" s="5"/>
      <c r="K38" t="s">
        <v>36</v>
      </c>
    </row>
    <row r="39" spans="1:15" x14ac:dyDescent="0.15">
      <c r="A39" s="2" t="s">
        <v>0</v>
      </c>
      <c r="B39" s="2" t="s">
        <v>2</v>
      </c>
      <c r="C39" s="2" t="s">
        <v>24</v>
      </c>
      <c r="D39" s="2" t="s">
        <v>27</v>
      </c>
      <c r="E39" s="2" t="s">
        <v>32</v>
      </c>
      <c r="G39" s="2" t="s">
        <v>0</v>
      </c>
      <c r="H39" s="7" t="s">
        <v>43</v>
      </c>
      <c r="I39" s="8" t="s">
        <v>44</v>
      </c>
      <c r="K39" s="2" t="s">
        <v>0</v>
      </c>
      <c r="L39" s="2" t="s">
        <v>2</v>
      </c>
      <c r="M39" s="2" t="s">
        <v>24</v>
      </c>
      <c r="N39" s="2" t="s">
        <v>27</v>
      </c>
      <c r="O39" s="2" t="s">
        <v>32</v>
      </c>
    </row>
    <row r="40" spans="1:15" x14ac:dyDescent="0.15">
      <c r="A40" s="2" t="s">
        <v>1</v>
      </c>
      <c r="B40" s="2" t="s">
        <v>3</v>
      </c>
      <c r="C40" s="2" t="s">
        <v>25</v>
      </c>
      <c r="D40" s="2" t="s">
        <v>28</v>
      </c>
      <c r="E40" s="2" t="s">
        <v>33</v>
      </c>
      <c r="F40" s="6"/>
      <c r="G40" s="2" t="s">
        <v>1</v>
      </c>
      <c r="H40" s="2" t="s">
        <v>45</v>
      </c>
      <c r="I40" s="2" t="s">
        <v>46</v>
      </c>
      <c r="K40" s="2" t="s">
        <v>1</v>
      </c>
      <c r="L40" s="2" t="s">
        <v>3</v>
      </c>
      <c r="M40" s="2" t="s">
        <v>25</v>
      </c>
      <c r="N40" s="2" t="s">
        <v>28</v>
      </c>
      <c r="O40" s="2" t="s">
        <v>33</v>
      </c>
    </row>
    <row r="41" spans="1:15" x14ac:dyDescent="0.15">
      <c r="A41">
        <v>200</v>
      </c>
      <c r="B41" s="6">
        <f t="shared" ref="B41:B67" si="0">101325*$B$12/1000/(A41*8.314472)</f>
        <v>1.9497801002877875</v>
      </c>
      <c r="C41" s="6">
        <f t="shared" ref="C41:C67" si="1">IF(A41&lt;$B$15, "", IF(A41&lt;1000, ($B$26+$B$27*A41+$B$28*A41^2+$B$29*A41^3+$B$30*A41^4)*8.314472/($B$12/1000), IF(A41&lt;$B$16, ($B$18+$B$19*A41+$B$20*A41^2+$B$21*A41^3+$B$22*A41^4)*8.314472/($B$12/1000), "")))</f>
        <v>910.66142158982404</v>
      </c>
      <c r="D41" s="6">
        <f t="shared" ref="D41:D67" si="2">26.69*SQRT($B$12*A41)/($B$35^2*(1.16145*(A41/$B$36)^-0.14874+0.52487*EXP(-0.7732*A41/$B$36)+2.16178*EXP(-2.43787*A41/$B$36)))*10^-7</f>
        <v>1.4802049384211687E-5</v>
      </c>
      <c r="E41" s="6">
        <f t="shared" ref="E41:E67" si="3">IF(C41="", "", D41/($B$12/1000)*(C41*$B$12/1000-8.314472)*(1.32+1.77*8.314472/(C41*$B$12/1000-8.314472)))</f>
        <v>1.9523899048677094E-2</v>
      </c>
      <c r="F41" s="5"/>
      <c r="G41">
        <v>200</v>
      </c>
      <c r="H41" s="6">
        <f t="shared" ref="H41:H68" si="4">IF(G41&lt;$B$15,"",IF(G41&lt;1000,($B$26+$B$27*G41/2+$B$28*G41^2/3+$B$29*G41^3/4+$B$30*G41^4/5+$B$31/G41)*8.314472*G41,IF(G41&gt;$B$16,"",($B$18+$B$19*G41/2+$B$20*G41^2/3+$B$21*G41^3/4+$B$22*G41^4/5+$B$23/G41)*8.314472*G41)))</f>
        <v>-2866.7669087400977</v>
      </c>
      <c r="I41" s="6">
        <f t="shared" ref="I41:I68" si="5">IF(G41&lt;$B$15, "", IF(G41&lt;1000, ($B$26*LN(G41)+$B$27*G41+$B$28*G41^2/2+$B$29*G41^3/3+$B$30*G41^4/4+$B$32)*8.314472, IF(G41&gt;$B$16, "", ($B$18*LN(G41)+$B$19*G41+$B$20*G41^2/2+$B$21*G41^3/3+$B$22*G41^4/4+$B$24)*8.314472)))</f>
        <v>193.48948572191952</v>
      </c>
      <c r="K41">
        <v>100</v>
      </c>
      <c r="L41" s="6">
        <v>3.9952999999999999</v>
      </c>
      <c r="M41" s="6">
        <v>953</v>
      </c>
      <c r="N41" s="6">
        <v>7.6399999999999997E-6</v>
      </c>
      <c r="O41" s="6">
        <v>9.3099999999999988E-3</v>
      </c>
    </row>
    <row r="42" spans="1:15" x14ac:dyDescent="0.15">
      <c r="A42">
        <v>250</v>
      </c>
      <c r="B42" s="6">
        <f t="shared" si="0"/>
        <v>1.5598240802302301</v>
      </c>
      <c r="C42" s="6">
        <f t="shared" si="1"/>
        <v>912.06156909319964</v>
      </c>
      <c r="D42" s="6">
        <f t="shared" si="2"/>
        <v>1.7848665214586268E-5</v>
      </c>
      <c r="E42" s="6">
        <f t="shared" si="3"/>
        <v>2.357537229583816E-2</v>
      </c>
      <c r="F42" s="5"/>
      <c r="G42">
        <v>250</v>
      </c>
      <c r="H42" s="6">
        <f t="shared" si="4"/>
        <v>-1409.3880607887327</v>
      </c>
      <c r="I42" s="6">
        <f t="shared" si="5"/>
        <v>199.99339640349143</v>
      </c>
      <c r="K42">
        <v>150</v>
      </c>
      <c r="L42" s="6">
        <v>2.6192000000000002</v>
      </c>
      <c r="M42" s="6">
        <v>920</v>
      </c>
      <c r="N42" s="6">
        <v>1.148E-5</v>
      </c>
      <c r="O42" s="6">
        <v>1.4039999999999999E-2</v>
      </c>
    </row>
    <row r="43" spans="1:15" x14ac:dyDescent="0.15">
      <c r="A43">
        <v>300</v>
      </c>
      <c r="B43" s="6">
        <f t="shared" si="0"/>
        <v>1.2998534001918582</v>
      </c>
      <c r="C43" s="6">
        <f t="shared" si="1"/>
        <v>918.41270023668346</v>
      </c>
      <c r="D43" s="6">
        <f t="shared" si="2"/>
        <v>2.0634621537443565E-5</v>
      </c>
      <c r="E43" s="6">
        <f t="shared" si="3"/>
        <v>2.7428187113257441E-2</v>
      </c>
      <c r="G43">
        <v>298.14999999999998</v>
      </c>
      <c r="H43" s="6">
        <f t="shared" si="4"/>
        <v>1.9429391433155596E-5</v>
      </c>
      <c r="I43" s="6">
        <f t="shared" si="5"/>
        <v>205.14852956904855</v>
      </c>
      <c r="K43">
        <v>200</v>
      </c>
      <c r="L43" s="6">
        <v>1.9557</v>
      </c>
      <c r="M43" s="6">
        <v>915</v>
      </c>
      <c r="N43" s="6">
        <v>1.4749999999999999E-5</v>
      </c>
      <c r="O43" s="6">
        <v>1.8429999999999998E-2</v>
      </c>
    </row>
    <row r="44" spans="1:15" x14ac:dyDescent="0.15">
      <c r="A44">
        <v>350</v>
      </c>
      <c r="B44" s="6">
        <f t="shared" si="0"/>
        <v>1.1141600573073072</v>
      </c>
      <c r="C44" s="6">
        <f t="shared" si="1"/>
        <v>928.52348957887386</v>
      </c>
      <c r="D44" s="6">
        <f t="shared" si="2"/>
        <v>2.3219450235133537E-5</v>
      </c>
      <c r="E44" s="6">
        <f t="shared" si="3"/>
        <v>3.1173915012092015E-2</v>
      </c>
      <c r="G44">
        <v>300</v>
      </c>
      <c r="H44" s="6">
        <f t="shared" si="4"/>
        <v>54.358843067517022</v>
      </c>
      <c r="I44" s="6">
        <f t="shared" si="5"/>
        <v>205.33028661173498</v>
      </c>
      <c r="K44">
        <v>250</v>
      </c>
      <c r="L44" s="6">
        <v>1.5620000000000001</v>
      </c>
      <c r="M44" s="6">
        <v>916</v>
      </c>
      <c r="N44" s="6">
        <v>1.7859999999999998E-5</v>
      </c>
      <c r="O44" s="6">
        <v>2.2459999999999997E-2</v>
      </c>
    </row>
    <row r="45" spans="1:15" x14ac:dyDescent="0.15">
      <c r="A45">
        <v>400</v>
      </c>
      <c r="B45" s="6">
        <f t="shared" si="0"/>
        <v>0.97489005014389374</v>
      </c>
      <c r="C45" s="6">
        <f t="shared" si="1"/>
        <v>941.32903777227671</v>
      </c>
      <c r="D45" s="6">
        <f t="shared" si="2"/>
        <v>2.5640514334925672E-5</v>
      </c>
      <c r="E45" s="6">
        <f t="shared" si="3"/>
        <v>3.485779148161379E-2</v>
      </c>
      <c r="G45">
        <v>350</v>
      </c>
      <c r="H45" s="6">
        <f t="shared" si="4"/>
        <v>1531.4251988000542</v>
      </c>
      <c r="I45" s="6">
        <f t="shared" si="5"/>
        <v>209.88346178087681</v>
      </c>
      <c r="K45">
        <v>300</v>
      </c>
      <c r="L45" s="6">
        <v>1.3007</v>
      </c>
      <c r="M45" s="6">
        <v>920</v>
      </c>
      <c r="N45" s="6">
        <v>2.0719999999999998E-5</v>
      </c>
      <c r="O45" s="6">
        <v>2.6289999999999997E-2</v>
      </c>
    </row>
    <row r="46" spans="1:15" x14ac:dyDescent="0.15">
      <c r="A46">
        <v>450</v>
      </c>
      <c r="B46" s="6">
        <f t="shared" si="0"/>
        <v>0.86656893346123887</v>
      </c>
      <c r="C46" s="6">
        <f t="shared" si="1"/>
        <v>955.89087156330515</v>
      </c>
      <c r="D46" s="6">
        <f t="shared" si="2"/>
        <v>2.7923521803062344E-5</v>
      </c>
      <c r="E46" s="6">
        <f t="shared" si="3"/>
        <v>3.849823204717303E-2</v>
      </c>
      <c r="G46">
        <v>400</v>
      </c>
      <c r="H46" s="6">
        <f t="shared" si="4"/>
        <v>3026.9574902359141</v>
      </c>
      <c r="I46" s="6">
        <f t="shared" si="5"/>
        <v>213.87686301634022</v>
      </c>
      <c r="K46">
        <v>350</v>
      </c>
      <c r="L46" s="6">
        <v>1.1145</v>
      </c>
      <c r="M46" s="6">
        <v>929</v>
      </c>
      <c r="N46" s="6">
        <v>2.3819999999999999E-5</v>
      </c>
      <c r="O46" s="6">
        <v>3.022E-2</v>
      </c>
    </row>
    <row r="47" spans="1:15" x14ac:dyDescent="0.15">
      <c r="A47">
        <v>500</v>
      </c>
      <c r="B47" s="6">
        <f t="shared" si="0"/>
        <v>0.77991204011511506</v>
      </c>
      <c r="C47" s="6">
        <f t="shared" si="1"/>
        <v>971.39694379228047</v>
      </c>
      <c r="D47" s="6">
        <f t="shared" si="2"/>
        <v>3.0088435567721272E-5</v>
      </c>
      <c r="E47" s="6">
        <f t="shared" si="3"/>
        <v>4.2098854839156909E-2</v>
      </c>
      <c r="G47">
        <v>450</v>
      </c>
      <c r="H47" s="6">
        <f t="shared" si="4"/>
        <v>4544.4995632224436</v>
      </c>
      <c r="I47" s="6">
        <f t="shared" si="5"/>
        <v>217.45113839105846</v>
      </c>
      <c r="K47">
        <v>400</v>
      </c>
      <c r="L47" s="6">
        <v>0.97519999999999996</v>
      </c>
      <c r="M47" s="6">
        <v>942</v>
      </c>
      <c r="N47" s="6">
        <v>2.582E-5</v>
      </c>
      <c r="O47" s="6">
        <v>3.4069999999999996E-2</v>
      </c>
    </row>
    <row r="48" spans="1:15" x14ac:dyDescent="0.15">
      <c r="A48">
        <v>550</v>
      </c>
      <c r="B48" s="6">
        <f t="shared" si="0"/>
        <v>0.70901094555919542</v>
      </c>
      <c r="C48" s="6">
        <f t="shared" si="1"/>
        <v>987.16163339343029</v>
      </c>
      <c r="D48" s="6">
        <f t="shared" si="2"/>
        <v>3.2151868938895275E-5</v>
      </c>
      <c r="E48" s="6">
        <f t="shared" si="3"/>
        <v>4.5655010962873221E-2</v>
      </c>
      <c r="G48">
        <v>500</v>
      </c>
      <c r="H48" s="6">
        <f t="shared" si="4"/>
        <v>6086.1948997919862</v>
      </c>
      <c r="I48" s="6">
        <f t="shared" si="5"/>
        <v>220.69935551370278</v>
      </c>
      <c r="K48">
        <v>500</v>
      </c>
      <c r="L48" s="6">
        <v>0.78</v>
      </c>
      <c r="M48" s="6">
        <v>972</v>
      </c>
      <c r="N48" s="6">
        <v>3.0329999999999996E-5</v>
      </c>
      <c r="O48" s="6">
        <v>4.1540000000000001E-2</v>
      </c>
    </row>
    <row r="49" spans="1:15" x14ac:dyDescent="0.15">
      <c r="A49">
        <v>600</v>
      </c>
      <c r="B49" s="6">
        <f t="shared" si="0"/>
        <v>0.64992670009592912</v>
      </c>
      <c r="C49" s="6">
        <f t="shared" si="1"/>
        <v>1002.6257453948898</v>
      </c>
      <c r="D49" s="6">
        <f t="shared" si="2"/>
        <v>3.4127935929745001E-5</v>
      </c>
      <c r="E49" s="6">
        <f t="shared" si="3"/>
        <v>4.9157627430264549E-2</v>
      </c>
      <c r="G49">
        <v>550</v>
      </c>
      <c r="H49" s="6">
        <f t="shared" si="4"/>
        <v>7652.9888923265771</v>
      </c>
      <c r="I49" s="6">
        <f t="shared" si="5"/>
        <v>223.68560181450218</v>
      </c>
      <c r="K49">
        <v>600</v>
      </c>
      <c r="L49" s="6">
        <v>0.64990000000000003</v>
      </c>
      <c r="M49" s="6">
        <v>1003</v>
      </c>
      <c r="N49" s="6">
        <v>3.4369999999999998E-5</v>
      </c>
      <c r="O49" s="6">
        <v>4.8619999999999997E-2</v>
      </c>
    </row>
    <row r="50" spans="1:15" x14ac:dyDescent="0.15">
      <c r="A50">
        <v>650</v>
      </c>
      <c r="B50" s="6">
        <f t="shared" si="0"/>
        <v>0.59993233855008854</v>
      </c>
      <c r="C50" s="6">
        <f t="shared" si="1"/>
        <v>1017.3565109187028</v>
      </c>
      <c r="D50" s="6">
        <f t="shared" si="2"/>
        <v>3.6028597989139205E-5</v>
      </c>
      <c r="E50" s="6">
        <f t="shared" si="3"/>
        <v>5.2595889109412597E-2</v>
      </c>
      <c r="G50">
        <v>600</v>
      </c>
      <c r="H50" s="6">
        <f t="shared" si="4"/>
        <v>9244.8311177226242</v>
      </c>
      <c r="I50" s="6">
        <f t="shared" si="5"/>
        <v>226.45545715873777</v>
      </c>
      <c r="K50">
        <v>700</v>
      </c>
      <c r="L50" s="6">
        <v>0.55700000000000005</v>
      </c>
      <c r="M50" s="6">
        <v>1031</v>
      </c>
      <c r="N50" s="6">
        <v>3.8079999999999995E-5</v>
      </c>
      <c r="O50" s="6">
        <v>5.5399999999999998E-2</v>
      </c>
    </row>
    <row r="51" spans="1:15" x14ac:dyDescent="0.15">
      <c r="A51">
        <v>700</v>
      </c>
      <c r="B51" s="6">
        <f t="shared" si="0"/>
        <v>0.55708002865365358</v>
      </c>
      <c r="C51" s="6">
        <f t="shared" si="1"/>
        <v>1031.0475871808189</v>
      </c>
      <c r="D51" s="6">
        <f t="shared" si="2"/>
        <v>3.7863902116787677E-5</v>
      </c>
      <c r="E51" s="6">
        <f t="shared" si="3"/>
        <v>5.5959419219059912E-2</v>
      </c>
      <c r="G51">
        <v>650</v>
      </c>
      <c r="H51" s="6">
        <f t="shared" si="4"/>
        <v>10860.877611555583</v>
      </c>
      <c r="I51" s="6">
        <f t="shared" si="5"/>
        <v>229.04226013464711</v>
      </c>
      <c r="K51">
        <v>800</v>
      </c>
      <c r="L51" s="6">
        <v>0.4874</v>
      </c>
      <c r="M51" s="6">
        <v>1054</v>
      </c>
      <c r="N51" s="6">
        <v>4.1520000000000002E-5</v>
      </c>
      <c r="O51" s="6">
        <v>6.1589999999999999E-2</v>
      </c>
    </row>
    <row r="52" spans="1:15" x14ac:dyDescent="0.15">
      <c r="A52">
        <v>750</v>
      </c>
      <c r="B52" s="6">
        <f t="shared" si="0"/>
        <v>0.5199413600767433</v>
      </c>
      <c r="C52" s="6">
        <f t="shared" si="1"/>
        <v>1043.5190574910964</v>
      </c>
      <c r="D52" s="6">
        <f t="shared" si="2"/>
        <v>3.9642217250225992E-5</v>
      </c>
      <c r="E52" s="6">
        <f t="shared" si="3"/>
        <v>5.9240211672589478E-2</v>
      </c>
      <c r="G52">
        <v>700</v>
      </c>
      <c r="H52" s="6">
        <f t="shared" si="4"/>
        <v>12499.693142244652</v>
      </c>
      <c r="I52" s="6">
        <f t="shared" si="5"/>
        <v>231.4710454790885</v>
      </c>
      <c r="K52">
        <v>900</v>
      </c>
      <c r="L52" s="6">
        <v>0.43319999999999997</v>
      </c>
      <c r="M52" s="6">
        <v>1074</v>
      </c>
      <c r="N52" s="6">
        <v>4.4719999999999999E-5</v>
      </c>
      <c r="O52" s="6">
        <v>6.7479999999999998E-2</v>
      </c>
    </row>
    <row r="53" spans="1:15" x14ac:dyDescent="0.15">
      <c r="A53">
        <v>800</v>
      </c>
      <c r="B53" s="6">
        <f t="shared" si="0"/>
        <v>0.48744502507194687</v>
      </c>
      <c r="C53" s="6">
        <f t="shared" si="1"/>
        <v>1054.7174312532998</v>
      </c>
      <c r="D53" s="6">
        <f t="shared" si="2"/>
        <v>4.1370476890992406E-5</v>
      </c>
      <c r="E53" s="6">
        <f t="shared" si="3"/>
        <v>6.2434406471340007E-2</v>
      </c>
      <c r="G53">
        <v>750</v>
      </c>
      <c r="H53" s="6">
        <f t="shared" si="4"/>
        <v>14159.453485217487</v>
      </c>
      <c r="I53" s="6">
        <f t="shared" si="5"/>
        <v>233.76111978495575</v>
      </c>
      <c r="K53">
        <v>1000</v>
      </c>
      <c r="L53" s="6">
        <v>0.38990000000000002</v>
      </c>
      <c r="M53" s="6">
        <v>1090</v>
      </c>
      <c r="N53" s="6">
        <v>4.7700000000000001E-5</v>
      </c>
      <c r="O53" s="6">
        <v>7.3109999999999994E-2</v>
      </c>
    </row>
    <row r="54" spans="1:15" x14ac:dyDescent="0.15">
      <c r="A54">
        <v>850</v>
      </c>
      <c r="B54" s="6">
        <f t="shared" si="0"/>
        <v>0.45877178830300885</v>
      </c>
      <c r="C54" s="6">
        <f t="shared" si="1"/>
        <v>1064.7156439651017</v>
      </c>
      <c r="D54" s="6">
        <f t="shared" si="2"/>
        <v>4.3054413235599627E-5</v>
      </c>
      <c r="E54" s="6">
        <f t="shared" si="3"/>
        <v>6.5543941842982331E-2</v>
      </c>
      <c r="G54">
        <v>800</v>
      </c>
      <c r="H54" s="6">
        <f t="shared" si="4"/>
        <v>15838.147697074839</v>
      </c>
      <c r="I54" s="6">
        <f t="shared" si="5"/>
        <v>235.92780423594681</v>
      </c>
      <c r="K54">
        <v>1200</v>
      </c>
      <c r="L54" s="6">
        <v>0.32490000000000002</v>
      </c>
      <c r="M54" s="6">
        <v>1115</v>
      </c>
      <c r="N54" s="6">
        <v>5.325E-5</v>
      </c>
      <c r="O54" s="6"/>
    </row>
    <row r="55" spans="1:15" x14ac:dyDescent="0.15">
      <c r="A55">
        <v>900</v>
      </c>
      <c r="B55" s="6">
        <f t="shared" si="0"/>
        <v>0.43328446673061943</v>
      </c>
      <c r="C55" s="6">
        <f t="shared" si="1"/>
        <v>1073.713057218082</v>
      </c>
      <c r="D55" s="6">
        <f t="shared" si="2"/>
        <v>4.46987697033419E-5</v>
      </c>
      <c r="E55" s="6">
        <f t="shared" si="3"/>
        <v>6.8578098804701212E-2</v>
      </c>
      <c r="G55">
        <v>850</v>
      </c>
      <c r="H55" s="6">
        <f t="shared" si="4"/>
        <v>17533.780389755259</v>
      </c>
      <c r="I55" s="6">
        <f t="shared" si="5"/>
        <v>237.98364807890107</v>
      </c>
    </row>
    <row r="56" spans="1:15" x14ac:dyDescent="0.15">
      <c r="A56">
        <v>950</v>
      </c>
      <c r="B56" s="6">
        <f t="shared" si="0"/>
        <v>0.41048002111321841</v>
      </c>
      <c r="C56" s="6">
        <f t="shared" si="1"/>
        <v>1082.0354586977278</v>
      </c>
      <c r="D56" s="6">
        <f t="shared" si="2"/>
        <v>4.630748516742877E-5</v>
      </c>
      <c r="E56" s="6">
        <f t="shared" si="3"/>
        <v>7.1554949042818478E-2</v>
      </c>
      <c r="G56">
        <v>900</v>
      </c>
      <c r="H56" s="6">
        <f t="shared" si="4"/>
        <v>19244.574004699785</v>
      </c>
      <c r="I56" s="6">
        <f t="shared" si="5"/>
        <v>239.93929472036555</v>
      </c>
      <c r="K56" t="s">
        <v>48</v>
      </c>
      <c r="N56" s="6"/>
    </row>
    <row r="57" spans="1:15" x14ac:dyDescent="0.15">
      <c r="A57">
        <v>1000</v>
      </c>
      <c r="B57" s="6">
        <f t="shared" si="0"/>
        <v>0.38995602005755753</v>
      </c>
      <c r="C57" s="6">
        <f t="shared" si="1"/>
        <v>1090.1350695420181</v>
      </c>
      <c r="D57" s="6">
        <f t="shared" si="2"/>
        <v>4.7883848512235221E-5</v>
      </c>
      <c r="E57" s="6">
        <f t="shared" si="3"/>
        <v>7.4502716400656699E-2</v>
      </c>
      <c r="G57">
        <v>950</v>
      </c>
      <c r="H57" s="6">
        <f t="shared" si="4"/>
        <v>20969.17108701665</v>
      </c>
      <c r="I57" s="6">
        <f t="shared" si="5"/>
        <v>241.80411334287558</v>
      </c>
      <c r="K57" s="2" t="s">
        <v>0</v>
      </c>
      <c r="L57" s="7" t="s">
        <v>43</v>
      </c>
      <c r="M57" s="8" t="s">
        <v>44</v>
      </c>
      <c r="N57" s="6"/>
    </row>
    <row r="58" spans="1:15" x14ac:dyDescent="0.15">
      <c r="A58">
        <v>1050</v>
      </c>
      <c r="B58" s="6">
        <f t="shared" si="0"/>
        <v>0.37138668576910233</v>
      </c>
      <c r="C58" s="6">
        <f t="shared" si="1"/>
        <v>1095.6733313941572</v>
      </c>
      <c r="D58" s="6">
        <f t="shared" si="2"/>
        <v>4.9430625362291945E-5</v>
      </c>
      <c r="E58" s="6">
        <f t="shared" si="3"/>
        <v>7.727071700699821E-2</v>
      </c>
      <c r="G58">
        <v>1000</v>
      </c>
      <c r="H58" s="6">
        <f t="shared" si="4"/>
        <v>22706.836616079043</v>
      </c>
      <c r="I58" s="6">
        <f t="shared" si="5"/>
        <v>243.58666889587681</v>
      </c>
      <c r="K58" s="2" t="s">
        <v>1</v>
      </c>
      <c r="L58" s="2" t="s">
        <v>45</v>
      </c>
      <c r="M58" s="2" t="s">
        <v>46</v>
      </c>
      <c r="N58" s="6"/>
    </row>
    <row r="59" spans="1:15" x14ac:dyDescent="0.15">
      <c r="A59">
        <v>1100</v>
      </c>
      <c r="B59" s="6">
        <f t="shared" si="0"/>
        <v>0.35450547277959771</v>
      </c>
      <c r="C59" s="6">
        <f t="shared" si="1"/>
        <v>1101.1012661794759</v>
      </c>
      <c r="D59" s="6">
        <f t="shared" si="2"/>
        <v>5.0950160365940001E-5</v>
      </c>
      <c r="E59" s="6">
        <f t="shared" si="3"/>
        <v>8.0011129068500816E-2</v>
      </c>
      <c r="G59">
        <v>1050</v>
      </c>
      <c r="H59" s="6">
        <f t="shared" si="4"/>
        <v>24455.432669223654</v>
      </c>
      <c r="I59" s="6">
        <f t="shared" si="5"/>
        <v>245.29291951113646</v>
      </c>
      <c r="K59">
        <v>298.14999999999998</v>
      </c>
      <c r="L59">
        <v>0</v>
      </c>
      <c r="M59" s="6">
        <v>205.13800000000001</v>
      </c>
      <c r="N59" s="6"/>
    </row>
    <row r="60" spans="1:15" x14ac:dyDescent="0.15">
      <c r="A60">
        <v>1150</v>
      </c>
      <c r="B60" s="6">
        <f t="shared" si="0"/>
        <v>0.33909219135439783</v>
      </c>
      <c r="C60" s="6">
        <f t="shared" si="1"/>
        <v>1106.4217957966966</v>
      </c>
      <c r="D60" s="6">
        <f t="shared" si="2"/>
        <v>5.2444458878413249E-5</v>
      </c>
      <c r="E60" s="6">
        <f t="shared" si="3"/>
        <v>8.2726068674283962E-2</v>
      </c>
      <c r="G60">
        <v>1100</v>
      </c>
      <c r="H60" s="6">
        <f t="shared" si="4"/>
        <v>26212.800957744945</v>
      </c>
      <c r="I60" s="6">
        <f t="shared" si="5"/>
        <v>246.92794419349195</v>
      </c>
      <c r="M60" s="6"/>
      <c r="N60" s="6"/>
    </row>
    <row r="61" spans="1:15" x14ac:dyDescent="0.15">
      <c r="A61">
        <v>1200</v>
      </c>
      <c r="B61" s="6">
        <f t="shared" si="0"/>
        <v>0.32496335004796456</v>
      </c>
      <c r="C61" s="6">
        <f t="shared" si="1"/>
        <v>1111.6377915101409</v>
      </c>
      <c r="D61" s="6">
        <f t="shared" si="2"/>
        <v>5.3915251757664508E-5</v>
      </c>
      <c r="E61" s="6">
        <f t="shared" si="3"/>
        <v>8.5417315061860621E-2</v>
      </c>
      <c r="G61">
        <v>1150</v>
      </c>
      <c r="H61" s="6">
        <f t="shared" si="4"/>
        <v>27978.767309137955</v>
      </c>
      <c r="I61" s="6">
        <f t="shared" si="5"/>
        <v>248.49792249903032</v>
      </c>
      <c r="M61" s="6"/>
      <c r="N61" s="6"/>
    </row>
    <row r="62" spans="1:15" x14ac:dyDescent="0.15">
      <c r="A62">
        <v>1250</v>
      </c>
      <c r="B62" s="6">
        <f t="shared" si="0"/>
        <v>0.31196481604604603</v>
      </c>
      <c r="C62" s="6">
        <f t="shared" si="1"/>
        <v>1116.7520739497279</v>
      </c>
      <c r="D62" s="6">
        <f t="shared" si="2"/>
        <v>5.5364046576189771E-5</v>
      </c>
      <c r="E62" s="6">
        <f t="shared" si="3"/>
        <v>8.8086378608102617E-2</v>
      </c>
      <c r="G62">
        <v>1200</v>
      </c>
      <c r="H62" s="6">
        <f t="shared" si="4"/>
        <v>29753.16218525435</v>
      </c>
      <c r="I62" s="6">
        <f t="shared" si="5"/>
        <v>250.00824854109638</v>
      </c>
      <c r="M62" s="6"/>
      <c r="N62" s="6"/>
    </row>
    <row r="63" spans="1:15" x14ac:dyDescent="0.15">
      <c r="A63">
        <v>1300</v>
      </c>
      <c r="B63" s="6">
        <f t="shared" si="0"/>
        <v>0.29996616927504427</v>
      </c>
      <c r="C63" s="6">
        <f t="shared" si="1"/>
        <v>1121.7674131109752</v>
      </c>
      <c r="D63" s="6">
        <f t="shared" si="2"/>
        <v>5.6792168047627328E-5</v>
      </c>
      <c r="E63" s="6">
        <f t="shared" si="3"/>
        <v>9.073455433501719E-2</v>
      </c>
      <c r="G63">
        <v>1250</v>
      </c>
      <c r="H63" s="6">
        <f t="shared" si="4"/>
        <v>31535.820601290427</v>
      </c>
      <c r="I63" s="6">
        <f t="shared" si="5"/>
        <v>251.46365925700871</v>
      </c>
      <c r="M63" s="6"/>
      <c r="N63" s="6"/>
    </row>
    <row r="64" spans="1:15" x14ac:dyDescent="0.15">
      <c r="A64">
        <v>1350</v>
      </c>
      <c r="B64" s="6">
        <f t="shared" si="0"/>
        <v>0.28885631115374627</v>
      </c>
      <c r="C64" s="6">
        <f t="shared" si="1"/>
        <v>1126.6865283549985</v>
      </c>
      <c r="D64" s="6">
        <f t="shared" si="2"/>
        <v>5.8200789966110808E-5</v>
      </c>
      <c r="E64" s="6">
        <f t="shared" si="3"/>
        <v>9.3362963950651662E-2</v>
      </c>
      <c r="G64">
        <v>1300</v>
      </c>
      <c r="H64" s="6">
        <f t="shared" si="4"/>
        <v>33326.582044775147</v>
      </c>
      <c r="I64" s="6">
        <f t="shared" si="5"/>
        <v>252.86833750287468</v>
      </c>
      <c r="M64" s="6"/>
      <c r="N64" s="6"/>
    </row>
    <row r="65" spans="1:14" x14ac:dyDescent="0.15">
      <c r="A65">
        <v>1400</v>
      </c>
      <c r="B65" s="6">
        <f t="shared" si="0"/>
        <v>0.27854001432682679</v>
      </c>
      <c r="C65" s="6">
        <f t="shared" si="1"/>
        <v>1131.5120884085129</v>
      </c>
      <c r="D65" s="6">
        <f t="shared" si="2"/>
        <v>5.9590960505359179E-5</v>
      </c>
      <c r="E65" s="6">
        <f t="shared" si="3"/>
        <v>9.5972588884883817E-2</v>
      </c>
      <c r="G65">
        <v>1350</v>
      </c>
      <c r="H65" s="6">
        <f t="shared" si="4"/>
        <v>35125.290394558069</v>
      </c>
      <c r="I65" s="6">
        <f t="shared" si="5"/>
        <v>254.22599568118025</v>
      </c>
      <c r="M65" s="6"/>
      <c r="N65" s="6"/>
    </row>
    <row r="66" spans="1:14" x14ac:dyDescent="0.15">
      <c r="A66">
        <v>1450</v>
      </c>
      <c r="B66" s="6">
        <f t="shared" si="0"/>
        <v>0.26893518624659135</v>
      </c>
      <c r="C66" s="6">
        <f t="shared" si="1"/>
        <v>1136.2467113638295</v>
      </c>
      <c r="D66" s="6">
        <f t="shared" si="2"/>
        <v>6.0963622340058521E-5</v>
      </c>
      <c r="E66" s="6">
        <f t="shared" si="3"/>
        <v>9.8564296288061584E-2</v>
      </c>
      <c r="G66">
        <v>1400</v>
      </c>
      <c r="H66" s="6">
        <f t="shared" si="4"/>
        <v>36931.793839797385</v>
      </c>
      <c r="I66" s="6">
        <f t="shared" si="5"/>
        <v>255.53994415225173</v>
      </c>
      <c r="M66" s="6"/>
      <c r="N66" s="6"/>
    </row>
    <row r="67" spans="1:14" x14ac:dyDescent="0.15">
      <c r="A67">
        <v>1500</v>
      </c>
      <c r="B67" s="6">
        <f t="shared" si="0"/>
        <v>0.25997068003837165</v>
      </c>
      <c r="C67" s="6">
        <f t="shared" si="1"/>
        <v>1140.8929646788606</v>
      </c>
      <c r="D67" s="6">
        <f t="shared" si="2"/>
        <v>6.2319628735575631E-5</v>
      </c>
      <c r="E67" s="6">
        <f t="shared" si="3"/>
        <v>0.10113885954714841</v>
      </c>
      <c r="G67">
        <v>1450</v>
      </c>
      <c r="H67" s="6">
        <f t="shared" si="4"/>
        <v>38745.944798947872</v>
      </c>
      <c r="I67" s="6">
        <f t="shared" si="5"/>
        <v>256.81314763557106</v>
      </c>
      <c r="M67" s="6"/>
      <c r="N67" s="6"/>
    </row>
    <row r="68" spans="1:14" x14ac:dyDescent="0.15">
      <c r="B68" s="6"/>
      <c r="C68" s="5"/>
      <c r="G68">
        <v>1500</v>
      </c>
      <c r="H68" s="6">
        <f t="shared" si="4"/>
        <v>40567.599838748974</v>
      </c>
      <c r="I68" s="6">
        <f t="shared" si="5"/>
        <v>258.04827204552083</v>
      </c>
      <c r="M68" s="6"/>
      <c r="N68" s="6"/>
    </row>
    <row r="69" spans="1:14" x14ac:dyDescent="0.15">
      <c r="B69" s="6"/>
      <c r="C69" s="5"/>
      <c r="M69" s="6"/>
      <c r="N69" s="6"/>
    </row>
    <row r="70" spans="1:14" x14ac:dyDescent="0.15">
      <c r="M70" s="6"/>
      <c r="N70" s="6"/>
    </row>
  </sheetData>
  <phoneticPr fontId="1"/>
  <pageMargins left="0.7" right="0.7" top="0.75" bottom="0.75" header="0.3" footer="0.3"/>
  <pageSetup paperSize="9" scale="5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9"/>
  <sheetViews>
    <sheetView zoomScale="90" zoomScaleNormal="90" workbookViewId="0"/>
  </sheetViews>
  <sheetFormatPr defaultRowHeight="13.5" x14ac:dyDescent="0.15"/>
  <cols>
    <col min="2" max="2" width="11" bestFit="1" customWidth="1"/>
    <col min="3" max="5" width="9.875" bestFit="1" customWidth="1"/>
    <col min="7" max="7" width="9.875" bestFit="1" customWidth="1"/>
    <col min="8" max="8" width="11" bestFit="1" customWidth="1"/>
    <col min="9" max="15" width="9.875" bestFit="1" customWidth="1"/>
  </cols>
  <sheetData>
    <row r="1" spans="1:4" x14ac:dyDescent="0.15">
      <c r="A1" s="1" t="s">
        <v>38</v>
      </c>
      <c r="C1" t="s">
        <v>47</v>
      </c>
    </row>
    <row r="2" spans="1:4" x14ac:dyDescent="0.15">
      <c r="A2" s="1"/>
    </row>
    <row r="3" spans="1:4" x14ac:dyDescent="0.15">
      <c r="A3" s="4" t="s">
        <v>6</v>
      </c>
      <c r="B3" s="4" t="s">
        <v>12</v>
      </c>
    </row>
    <row r="4" spans="1:4" x14ac:dyDescent="0.15">
      <c r="A4" s="2" t="s">
        <v>14</v>
      </c>
      <c r="B4" s="2" t="s">
        <v>6</v>
      </c>
      <c r="C4" s="2" t="s">
        <v>7</v>
      </c>
      <c r="D4" s="2" t="s">
        <v>8</v>
      </c>
    </row>
    <row r="5" spans="1:4" x14ac:dyDescent="0.15">
      <c r="A5">
        <v>1</v>
      </c>
      <c r="B5" s="2" t="s">
        <v>5</v>
      </c>
      <c r="C5" s="3">
        <v>1.0079400000000001</v>
      </c>
      <c r="D5">
        <v>0</v>
      </c>
    </row>
    <row r="6" spans="1:4" x14ac:dyDescent="0.15">
      <c r="A6">
        <v>2</v>
      </c>
      <c r="B6" s="2" t="s">
        <v>11</v>
      </c>
      <c r="C6" s="3">
        <v>4.0026020000000004</v>
      </c>
      <c r="D6">
        <v>0</v>
      </c>
    </row>
    <row r="7" spans="1:4" x14ac:dyDescent="0.15">
      <c r="A7">
        <v>6</v>
      </c>
      <c r="B7" s="2" t="s">
        <v>10</v>
      </c>
      <c r="C7" s="3">
        <v>12.0107</v>
      </c>
      <c r="D7">
        <v>0</v>
      </c>
    </row>
    <row r="8" spans="1:4" x14ac:dyDescent="0.15">
      <c r="A8">
        <v>7</v>
      </c>
      <c r="B8" s="2" t="s">
        <v>13</v>
      </c>
      <c r="C8" s="3">
        <v>14.0067</v>
      </c>
      <c r="D8">
        <v>0</v>
      </c>
    </row>
    <row r="9" spans="1:4" x14ac:dyDescent="0.15">
      <c r="A9">
        <v>8</v>
      </c>
      <c r="B9" s="2" t="s">
        <v>9</v>
      </c>
      <c r="C9" s="3">
        <v>15.9994</v>
      </c>
      <c r="D9">
        <v>0</v>
      </c>
    </row>
    <row r="10" spans="1:4" x14ac:dyDescent="0.15">
      <c r="A10">
        <v>18</v>
      </c>
      <c r="B10" s="2" t="s">
        <v>12</v>
      </c>
      <c r="C10" s="3">
        <v>39.948</v>
      </c>
      <c r="D10">
        <v>1</v>
      </c>
    </row>
    <row r="11" spans="1:4" x14ac:dyDescent="0.15">
      <c r="B11" s="2"/>
      <c r="C11" s="3"/>
    </row>
    <row r="12" spans="1:4" x14ac:dyDescent="0.15">
      <c r="A12" s="2" t="s">
        <v>4</v>
      </c>
      <c r="B12" s="3">
        <f>SUMPRODUCT(C5:C10,D5:D10)</f>
        <v>39.948</v>
      </c>
    </row>
    <row r="14" spans="1:4" x14ac:dyDescent="0.15">
      <c r="A14" s="4" t="s">
        <v>15</v>
      </c>
    </row>
    <row r="15" spans="1:4" x14ac:dyDescent="0.15">
      <c r="A15" s="2" t="s">
        <v>23</v>
      </c>
      <c r="B15">
        <v>200</v>
      </c>
    </row>
    <row r="16" spans="1:4" x14ac:dyDescent="0.15">
      <c r="A16" s="2" t="s">
        <v>26</v>
      </c>
      <c r="B16">
        <v>6000</v>
      </c>
    </row>
    <row r="17" spans="1:4" x14ac:dyDescent="0.15">
      <c r="A17" s="2" t="s">
        <v>34</v>
      </c>
    </row>
    <row r="18" spans="1:4" x14ac:dyDescent="0.15">
      <c r="A18" s="2" t="s">
        <v>16</v>
      </c>
      <c r="B18" s="6">
        <v>2.5</v>
      </c>
      <c r="D18" s="6"/>
    </row>
    <row r="19" spans="1:4" x14ac:dyDescent="0.15">
      <c r="A19" s="2" t="s">
        <v>18</v>
      </c>
      <c r="B19" s="6">
        <v>0</v>
      </c>
      <c r="D19" s="6"/>
    </row>
    <row r="20" spans="1:4" x14ac:dyDescent="0.15">
      <c r="A20" s="2" t="s">
        <v>20</v>
      </c>
      <c r="B20" s="6">
        <v>0</v>
      </c>
      <c r="D20" s="6"/>
    </row>
    <row r="21" spans="1:4" x14ac:dyDescent="0.15">
      <c r="A21" s="2" t="s">
        <v>21</v>
      </c>
      <c r="B21" s="6">
        <v>0</v>
      </c>
      <c r="D21" s="6"/>
    </row>
    <row r="22" spans="1:4" x14ac:dyDescent="0.15">
      <c r="A22" s="2" t="s">
        <v>22</v>
      </c>
      <c r="B22" s="6">
        <v>0</v>
      </c>
      <c r="D22" s="6"/>
    </row>
    <row r="23" spans="1:4" x14ac:dyDescent="0.15">
      <c r="A23" s="2" t="s">
        <v>41</v>
      </c>
      <c r="B23" s="6">
        <v>-745.375</v>
      </c>
      <c r="D23" s="6"/>
    </row>
    <row r="24" spans="1:4" x14ac:dyDescent="0.15">
      <c r="A24" s="2" t="s">
        <v>42</v>
      </c>
      <c r="B24" s="6">
        <v>4.3796749100000003</v>
      </c>
      <c r="D24" s="6"/>
    </row>
    <row r="25" spans="1:4" x14ac:dyDescent="0.15">
      <c r="A25" s="2" t="s">
        <v>35</v>
      </c>
      <c r="B25" s="6"/>
      <c r="D25" s="6"/>
    </row>
    <row r="26" spans="1:4" x14ac:dyDescent="0.15">
      <c r="A26" s="2" t="s">
        <v>16</v>
      </c>
      <c r="B26" s="6">
        <v>2.5</v>
      </c>
      <c r="D26" s="6"/>
    </row>
    <row r="27" spans="1:4" x14ac:dyDescent="0.15">
      <c r="A27" s="2" t="s">
        <v>17</v>
      </c>
      <c r="B27" s="6">
        <v>0</v>
      </c>
      <c r="D27" s="6"/>
    </row>
    <row r="28" spans="1:4" x14ac:dyDescent="0.15">
      <c r="A28" s="2" t="s">
        <v>19</v>
      </c>
      <c r="B28" s="6">
        <v>0</v>
      </c>
      <c r="D28" s="6"/>
    </row>
    <row r="29" spans="1:4" x14ac:dyDescent="0.15">
      <c r="A29" s="2" t="s">
        <v>21</v>
      </c>
      <c r="B29" s="6">
        <v>0</v>
      </c>
      <c r="D29" s="6"/>
    </row>
    <row r="30" spans="1:4" x14ac:dyDescent="0.15">
      <c r="A30" s="2" t="s">
        <v>22</v>
      </c>
      <c r="B30" s="6">
        <v>0</v>
      </c>
      <c r="D30" s="6"/>
    </row>
    <row r="31" spans="1:4" x14ac:dyDescent="0.15">
      <c r="A31" s="2" t="s">
        <v>41</v>
      </c>
      <c r="B31" s="6">
        <v>-745.375</v>
      </c>
      <c r="D31" s="6"/>
    </row>
    <row r="32" spans="1:4" x14ac:dyDescent="0.15">
      <c r="A32" s="2" t="s">
        <v>42</v>
      </c>
      <c r="B32" s="6">
        <v>4.3796749100000003</v>
      </c>
      <c r="D32" s="6"/>
    </row>
    <row r="33" spans="1:15" x14ac:dyDescent="0.15">
      <c r="A33" s="2"/>
      <c r="B33" s="6"/>
    </row>
    <row r="34" spans="1:15" x14ac:dyDescent="0.15">
      <c r="A34" s="4" t="s">
        <v>31</v>
      </c>
      <c r="B34" s="6"/>
    </row>
    <row r="35" spans="1:15" x14ac:dyDescent="0.15">
      <c r="A35" s="2" t="s">
        <v>29</v>
      </c>
      <c r="B35" s="3">
        <v>3.33</v>
      </c>
    </row>
    <row r="36" spans="1:15" x14ac:dyDescent="0.15">
      <c r="A36" s="2" t="s">
        <v>30</v>
      </c>
      <c r="B36" s="3">
        <v>136.5</v>
      </c>
    </row>
    <row r="38" spans="1:15" x14ac:dyDescent="0.15">
      <c r="A38" s="2"/>
      <c r="B38" s="5"/>
      <c r="K38" t="s">
        <v>36</v>
      </c>
    </row>
    <row r="39" spans="1:15" x14ac:dyDescent="0.15">
      <c r="A39" s="2" t="s">
        <v>0</v>
      </c>
      <c r="B39" s="2" t="s">
        <v>2</v>
      </c>
      <c r="C39" s="2" t="s">
        <v>24</v>
      </c>
      <c r="D39" s="2" t="s">
        <v>27</v>
      </c>
      <c r="E39" s="2" t="s">
        <v>32</v>
      </c>
      <c r="G39" s="2" t="s">
        <v>0</v>
      </c>
      <c r="H39" s="7" t="s">
        <v>43</v>
      </c>
      <c r="I39" s="8" t="s">
        <v>44</v>
      </c>
      <c r="K39" s="2" t="s">
        <v>0</v>
      </c>
      <c r="L39" s="2" t="s">
        <v>2</v>
      </c>
      <c r="M39" s="2" t="s">
        <v>24</v>
      </c>
      <c r="N39" s="2" t="s">
        <v>27</v>
      </c>
      <c r="O39" s="2" t="s">
        <v>32</v>
      </c>
    </row>
    <row r="40" spans="1:15" x14ac:dyDescent="0.15">
      <c r="A40" s="2" t="s">
        <v>1</v>
      </c>
      <c r="B40" s="2" t="s">
        <v>3</v>
      </c>
      <c r="C40" s="2" t="s">
        <v>25</v>
      </c>
      <c r="D40" s="2" t="s">
        <v>28</v>
      </c>
      <c r="E40" s="2" t="s">
        <v>33</v>
      </c>
      <c r="F40" s="6"/>
      <c r="G40" s="2" t="s">
        <v>1</v>
      </c>
      <c r="H40" s="2" t="s">
        <v>45</v>
      </c>
      <c r="I40" s="2" t="s">
        <v>46</v>
      </c>
      <c r="K40" s="2" t="s">
        <v>1</v>
      </c>
      <c r="L40" s="2" t="s">
        <v>3</v>
      </c>
      <c r="M40" s="2" t="s">
        <v>25</v>
      </c>
      <c r="N40" s="2" t="s">
        <v>28</v>
      </c>
      <c r="O40" s="2" t="s">
        <v>33</v>
      </c>
    </row>
    <row r="41" spans="1:15" x14ac:dyDescent="0.15">
      <c r="A41">
        <v>200</v>
      </c>
      <c r="B41" s="6">
        <f t="shared" ref="B41:B67" si="0">101325*$B$12/1000/(A41*8.314472)</f>
        <v>2.4341480132472633</v>
      </c>
      <c r="C41" s="6">
        <f t="shared" ref="C41:C67" si="1">IF(A41&lt;$B$15, "", IF(A41&lt;1000, ($B$26+$B$27*A41+$B$28*A41^2+$B$29*A41^3+$B$30*A41^4)*8.314472/($B$12/1000), IF(A41&lt;$B$16, ($B$18+$B$19*A41+$B$20*A41^2+$B$21*A41^3+$B$22*A41^4)*8.314472/($B$12/1000), "")))</f>
        <v>520.33093020927208</v>
      </c>
      <c r="D41" s="6">
        <f t="shared" ref="D41:D67" si="2">26.69*SQRT($B$12*A41)/($B$35^2*(1.16145*(A41/$B$36)^-0.14874+0.52487*EXP(-0.7732*A41/$B$36)+2.16178*EXP(-2.43787*A41/$B$36)))*10^-7</f>
        <v>1.6211264460988134E-5</v>
      </c>
      <c r="E41" s="6">
        <f t="shared" ref="E41:E67" si="3">IF(C41="", "", D41/($B$12/1000)*(C41*$B$12/1000-8.314472)*(1.32+1.77*8.314472/(C41*$B$12/1000-8.314472)))</f>
        <v>1.2652833475281705E-2</v>
      </c>
      <c r="F41" s="5"/>
      <c r="G41">
        <v>200</v>
      </c>
      <c r="H41" s="6">
        <f t="shared" ref="H41:H68" si="4">IF(G41&lt;$B$15,"",IF(G41&lt;1000,($B$26+$B$27*G41/2+$B$28*G41^2/3+$B$29*G41^3/4+$B$30*G41^4/5+$B$31/G41)*8.314472*G41,IF(G41&gt;$B$16,"",($B$18+$B$19*G41/2+$B$20*G41^2/3+$B$21*G41^3/4+$B$22*G41^4/5+$B$23/G41)*8.314472*G41)))</f>
        <v>-2040.1635670000005</v>
      </c>
      <c r="I41" s="6">
        <f t="shared" ref="I41:I68" si="5">IF(G41&lt;$B$15, "", IF(G41&lt;1000, ($B$26*LN(G41)+$B$27*G41+$B$28*G41^2/2+$B$29*G41^3/3+$B$30*G41^4/4+$B$32)*8.314472, IF(G41&gt;$B$16, "", ($B$18*LN(G41)+$B$19*G41+$B$20*G41^2/2+$B$21*G41^3/3+$B$22*G41^4/4+$B$24)*8.314472)))</f>
        <v>146.54646288649099</v>
      </c>
      <c r="K41">
        <v>100</v>
      </c>
      <c r="L41" s="6">
        <v>4.9779</v>
      </c>
      <c r="M41" s="6">
        <v>548.4</v>
      </c>
      <c r="N41" s="6">
        <v>8.3000000000000002E-6</v>
      </c>
      <c r="O41" s="6">
        <v>6.6E-3</v>
      </c>
    </row>
    <row r="42" spans="1:15" x14ac:dyDescent="0.15">
      <c r="A42">
        <v>250</v>
      </c>
      <c r="B42" s="6">
        <f t="shared" si="0"/>
        <v>1.9473184105978107</v>
      </c>
      <c r="C42" s="6">
        <f t="shared" si="1"/>
        <v>520.33093020927208</v>
      </c>
      <c r="D42" s="6">
        <f t="shared" si="2"/>
        <v>1.9818124125675046E-5</v>
      </c>
      <c r="E42" s="6">
        <f t="shared" si="3"/>
        <v>1.5467974441972974E-2</v>
      </c>
      <c r="F42" s="5"/>
      <c r="G42">
        <v>250</v>
      </c>
      <c r="H42" s="6">
        <f t="shared" si="4"/>
        <v>-1000.8545670000002</v>
      </c>
      <c r="I42" s="6">
        <f t="shared" si="5"/>
        <v>151.18476490994738</v>
      </c>
      <c r="K42">
        <v>200</v>
      </c>
      <c r="L42" s="6">
        <v>2.4411</v>
      </c>
      <c r="M42" s="6">
        <v>523.59999999999991</v>
      </c>
      <c r="N42" s="6">
        <v>1.5990000000000001E-5</v>
      </c>
      <c r="O42" s="6">
        <v>1.26E-2</v>
      </c>
    </row>
    <row r="43" spans="1:15" x14ac:dyDescent="0.15">
      <c r="A43">
        <v>300</v>
      </c>
      <c r="B43" s="6">
        <f t="shared" si="0"/>
        <v>1.622765342164842</v>
      </c>
      <c r="C43" s="6">
        <f t="shared" si="1"/>
        <v>520.33093020927208</v>
      </c>
      <c r="D43" s="6">
        <f t="shared" si="2"/>
        <v>2.3129415259403518E-5</v>
      </c>
      <c r="E43" s="6">
        <f t="shared" si="3"/>
        <v>1.8052425235682949E-2</v>
      </c>
      <c r="G43">
        <v>298.14999999999998</v>
      </c>
      <c r="H43" s="6">
        <f t="shared" si="4"/>
        <v>0</v>
      </c>
      <c r="I43" s="6">
        <f t="shared" si="5"/>
        <v>154.84595530552596</v>
      </c>
      <c r="K43">
        <v>300</v>
      </c>
      <c r="L43" s="6">
        <v>1.6236999999999999</v>
      </c>
      <c r="M43" s="6">
        <v>521.5</v>
      </c>
      <c r="N43" s="6">
        <v>2.2710000000000001E-5</v>
      </c>
      <c r="O43" s="6">
        <v>1.7670000000000002E-2</v>
      </c>
    </row>
    <row r="44" spans="1:15" x14ac:dyDescent="0.15">
      <c r="A44">
        <v>350</v>
      </c>
      <c r="B44" s="6">
        <f t="shared" si="0"/>
        <v>1.3909417218555791</v>
      </c>
      <c r="C44" s="6">
        <f t="shared" si="1"/>
        <v>520.33093020927208</v>
      </c>
      <c r="D44" s="6">
        <f t="shared" si="2"/>
        <v>2.6203946861662024E-5</v>
      </c>
      <c r="E44" s="6">
        <f t="shared" si="3"/>
        <v>2.045208606852441E-2</v>
      </c>
      <c r="G44">
        <v>300</v>
      </c>
      <c r="H44" s="6">
        <f t="shared" si="4"/>
        <v>38.454433000000478</v>
      </c>
      <c r="I44" s="6">
        <f t="shared" si="5"/>
        <v>154.97453360734679</v>
      </c>
      <c r="K44">
        <v>400</v>
      </c>
      <c r="L44" s="6">
        <v>1.2170000000000001</v>
      </c>
      <c r="M44" s="6">
        <v>520.9</v>
      </c>
      <c r="N44" s="6">
        <v>2.8909999999999999E-5</v>
      </c>
      <c r="O44" s="6">
        <v>2.232E-2</v>
      </c>
    </row>
    <row r="45" spans="1:15" x14ac:dyDescent="0.15">
      <c r="A45">
        <v>400</v>
      </c>
      <c r="B45" s="6">
        <f t="shared" si="0"/>
        <v>1.2170740066236316</v>
      </c>
      <c r="C45" s="6">
        <f t="shared" si="1"/>
        <v>520.33093020927208</v>
      </c>
      <c r="D45" s="6">
        <f t="shared" si="2"/>
        <v>2.9088397724179708E-5</v>
      </c>
      <c r="E45" s="6">
        <f t="shared" si="3"/>
        <v>2.2703389569179552E-2</v>
      </c>
      <c r="G45">
        <v>350</v>
      </c>
      <c r="H45" s="6">
        <f t="shared" si="4"/>
        <v>1077.7634329999998</v>
      </c>
      <c r="I45" s="6">
        <f t="shared" si="5"/>
        <v>158.17873738535849</v>
      </c>
      <c r="K45">
        <v>500</v>
      </c>
      <c r="L45" s="6">
        <v>0.97350000000000003</v>
      </c>
      <c r="M45" s="6">
        <v>520.70000000000005</v>
      </c>
      <c r="N45" s="6">
        <v>3.4159999999999998E-5</v>
      </c>
      <c r="O45" s="6">
        <v>2.6579999999999999E-2</v>
      </c>
    </row>
    <row r="46" spans="1:15" x14ac:dyDescent="0.15">
      <c r="A46">
        <v>450</v>
      </c>
      <c r="B46" s="6">
        <f t="shared" si="0"/>
        <v>1.081843561443228</v>
      </c>
      <c r="C46" s="6">
        <f t="shared" si="1"/>
        <v>520.33093020927208</v>
      </c>
      <c r="D46" s="6">
        <f t="shared" si="2"/>
        <v>3.1814946637119418E-5</v>
      </c>
      <c r="E46" s="6">
        <f t="shared" si="3"/>
        <v>2.4831451167376051E-2</v>
      </c>
      <c r="G46">
        <v>400</v>
      </c>
      <c r="H46" s="6">
        <f t="shared" si="4"/>
        <v>2117.0724329999998</v>
      </c>
      <c r="I46" s="6">
        <f t="shared" si="5"/>
        <v>160.95434494810252</v>
      </c>
      <c r="K46">
        <v>600</v>
      </c>
      <c r="L46" s="6">
        <v>0.81120000000000003</v>
      </c>
      <c r="M46" s="6">
        <v>520.5</v>
      </c>
      <c r="N46" s="6">
        <v>3.8909999999999992E-5</v>
      </c>
      <c r="O46" s="6">
        <v>3.048E-2</v>
      </c>
    </row>
    <row r="47" spans="1:15" x14ac:dyDescent="0.15">
      <c r="A47">
        <v>500</v>
      </c>
      <c r="B47" s="6">
        <f t="shared" si="0"/>
        <v>0.97365920529890537</v>
      </c>
      <c r="C47" s="6">
        <f t="shared" si="1"/>
        <v>520.33093020927208</v>
      </c>
      <c r="D47" s="6">
        <f t="shared" si="2"/>
        <v>3.440609081112336E-5</v>
      </c>
      <c r="E47" s="6">
        <f t="shared" si="3"/>
        <v>2.6853829854924762E-2</v>
      </c>
      <c r="G47">
        <v>450</v>
      </c>
      <c r="H47" s="6">
        <f t="shared" si="4"/>
        <v>3156.381433</v>
      </c>
      <c r="I47" s="6">
        <f t="shared" si="5"/>
        <v>163.4026043282025</v>
      </c>
      <c r="K47">
        <v>700</v>
      </c>
      <c r="L47" s="6">
        <v>0.69530000000000003</v>
      </c>
      <c r="M47" s="6">
        <v>520.5</v>
      </c>
      <c r="N47" s="6">
        <v>4.3309999999999997E-5</v>
      </c>
      <c r="O47" s="6">
        <v>3.4090000000000002E-2</v>
      </c>
    </row>
    <row r="48" spans="1:15" x14ac:dyDescent="0.15">
      <c r="A48">
        <v>550</v>
      </c>
      <c r="B48" s="6">
        <f t="shared" si="0"/>
        <v>0.88514473208991395</v>
      </c>
      <c r="C48" s="6">
        <f t="shared" si="1"/>
        <v>520.33093020927208</v>
      </c>
      <c r="D48" s="6">
        <f t="shared" si="2"/>
        <v>3.6878792364721316E-5</v>
      </c>
      <c r="E48" s="6">
        <f t="shared" si="3"/>
        <v>2.8783764504195064E-2</v>
      </c>
      <c r="G48">
        <v>500</v>
      </c>
      <c r="H48" s="6">
        <f t="shared" si="4"/>
        <v>4195.6904330000007</v>
      </c>
      <c r="I48" s="6">
        <f t="shared" si="5"/>
        <v>165.59264697155893</v>
      </c>
      <c r="K48">
        <v>800</v>
      </c>
      <c r="L48" s="6">
        <v>0.60840000000000005</v>
      </c>
      <c r="M48" s="6">
        <v>520.4</v>
      </c>
      <c r="N48" s="6">
        <v>4.7439999999999993E-5</v>
      </c>
      <c r="O48" s="6">
        <v>3.7420000000000002E-2</v>
      </c>
    </row>
    <row r="49" spans="1:15" x14ac:dyDescent="0.15">
      <c r="A49">
        <v>600</v>
      </c>
      <c r="B49" s="6">
        <f t="shared" si="0"/>
        <v>0.81138267108242101</v>
      </c>
      <c r="C49" s="6">
        <f t="shared" si="1"/>
        <v>520.33093020927208</v>
      </c>
      <c r="D49" s="6">
        <f t="shared" si="2"/>
        <v>3.9246874254848105E-5</v>
      </c>
      <c r="E49" s="6">
        <f t="shared" si="3"/>
        <v>3.0632043883247174E-2</v>
      </c>
      <c r="G49">
        <v>550</v>
      </c>
      <c r="H49" s="6">
        <f t="shared" si="4"/>
        <v>5234.999433</v>
      </c>
      <c r="I49" s="6">
        <f t="shared" si="5"/>
        <v>167.57378152480396</v>
      </c>
      <c r="K49">
        <v>1000</v>
      </c>
      <c r="L49" s="6">
        <v>0.48670000000000002</v>
      </c>
      <c r="M49" s="6">
        <v>520.4</v>
      </c>
      <c r="N49" s="6">
        <v>5.5139999999999997E-5</v>
      </c>
      <c r="O49" s="6">
        <v>4.3450000000000003E-2</v>
      </c>
    </row>
    <row r="50" spans="1:15" x14ac:dyDescent="0.15">
      <c r="A50">
        <v>650</v>
      </c>
      <c r="B50" s="6">
        <f t="shared" si="0"/>
        <v>0.74896861946069648</v>
      </c>
      <c r="C50" s="6">
        <f t="shared" si="1"/>
        <v>520.33093020927208</v>
      </c>
      <c r="D50" s="6">
        <f t="shared" si="2"/>
        <v>4.1522183765107765E-5</v>
      </c>
      <c r="E50" s="6">
        <f t="shared" si="3"/>
        <v>3.2407914754228287E-2</v>
      </c>
      <c r="G50">
        <v>600</v>
      </c>
      <c r="H50" s="6">
        <f t="shared" si="4"/>
        <v>6274.3084330000002</v>
      </c>
      <c r="I50" s="6">
        <f t="shared" si="5"/>
        <v>169.38241566895829</v>
      </c>
    </row>
    <row r="51" spans="1:15" x14ac:dyDescent="0.15">
      <c r="A51">
        <v>700</v>
      </c>
      <c r="B51" s="6">
        <f t="shared" si="0"/>
        <v>0.69547086092778954</v>
      </c>
      <c r="C51" s="6">
        <f t="shared" si="1"/>
        <v>520.33093020927208</v>
      </c>
      <c r="D51" s="6">
        <f t="shared" si="2"/>
        <v>4.3715104890779118E-5</v>
      </c>
      <c r="E51" s="6">
        <f t="shared" si="3"/>
        <v>3.4119481788022502E-2</v>
      </c>
      <c r="G51">
        <v>650</v>
      </c>
      <c r="H51" s="6">
        <f t="shared" si="4"/>
        <v>7313.6174330000003</v>
      </c>
      <c r="I51" s="6">
        <f t="shared" si="5"/>
        <v>171.04619779834778</v>
      </c>
    </row>
    <row r="52" spans="1:15" x14ac:dyDescent="0.15">
      <c r="A52">
        <v>750</v>
      </c>
      <c r="B52" s="6">
        <f t="shared" si="0"/>
        <v>0.64910613686593688</v>
      </c>
      <c r="C52" s="6">
        <f t="shared" si="1"/>
        <v>520.33093020927208</v>
      </c>
      <c r="D52" s="6">
        <f t="shared" si="2"/>
        <v>4.5834783793062431E-5</v>
      </c>
      <c r="E52" s="6">
        <f t="shared" si="3"/>
        <v>3.5773883530477571E-2</v>
      </c>
      <c r="G52">
        <v>700</v>
      </c>
      <c r="H52" s="6">
        <f t="shared" si="4"/>
        <v>8352.9264330000005</v>
      </c>
      <c r="I52" s="6">
        <f t="shared" si="5"/>
        <v>172.58661944697005</v>
      </c>
      <c r="K52" s="2" t="s">
        <v>0</v>
      </c>
      <c r="L52" s="7" t="s">
        <v>43</v>
      </c>
      <c r="M52" s="8"/>
    </row>
    <row r="53" spans="1:15" x14ac:dyDescent="0.15">
      <c r="A53">
        <v>800</v>
      </c>
      <c r="B53" s="6">
        <f t="shared" si="0"/>
        <v>0.60853700331181582</v>
      </c>
      <c r="C53" s="6">
        <f t="shared" si="1"/>
        <v>520.33093020927208</v>
      </c>
      <c r="D53" s="6">
        <f t="shared" si="2"/>
        <v>4.7889250521604263E-5</v>
      </c>
      <c r="E53" s="6">
        <f t="shared" si="3"/>
        <v>3.7377387406396824E-2</v>
      </c>
      <c r="G53">
        <v>750</v>
      </c>
      <c r="H53" s="6">
        <f t="shared" si="4"/>
        <v>9392.2354329999998</v>
      </c>
      <c r="I53" s="6">
        <f t="shared" si="5"/>
        <v>174.02071769241465</v>
      </c>
      <c r="K53" s="2" t="s">
        <v>1</v>
      </c>
      <c r="L53" s="2" t="s">
        <v>45</v>
      </c>
      <c r="M53" s="2"/>
    </row>
    <row r="54" spans="1:15" x14ac:dyDescent="0.15">
      <c r="A54">
        <v>850</v>
      </c>
      <c r="B54" s="6">
        <f t="shared" si="0"/>
        <v>0.57274070899935603</v>
      </c>
      <c r="C54" s="6">
        <f t="shared" si="1"/>
        <v>520.33093020927208</v>
      </c>
      <c r="D54" s="6">
        <f t="shared" si="2"/>
        <v>4.9885514598566857E-5</v>
      </c>
      <c r="E54" s="6">
        <f t="shared" si="3"/>
        <v>3.8935464322560773E-2</v>
      </c>
      <c r="G54">
        <v>800</v>
      </c>
      <c r="H54" s="6">
        <f t="shared" si="4"/>
        <v>10431.544433000001</v>
      </c>
      <c r="I54" s="6">
        <f t="shared" si="5"/>
        <v>175.36222700971405</v>
      </c>
      <c r="K54">
        <v>298.14999999999998</v>
      </c>
      <c r="L54" s="6">
        <v>0</v>
      </c>
      <c r="M54" s="6"/>
    </row>
    <row r="55" spans="1:15" x14ac:dyDescent="0.15">
      <c r="A55">
        <v>900</v>
      </c>
      <c r="B55" s="6">
        <f t="shared" si="0"/>
        <v>0.54092178072161401</v>
      </c>
      <c r="C55" s="6">
        <f t="shared" si="1"/>
        <v>520.33093020927208</v>
      </c>
      <c r="D55" s="6">
        <f t="shared" si="2"/>
        <v>5.1829660297569044E-5</v>
      </c>
      <c r="E55" s="6">
        <f t="shared" si="3"/>
        <v>4.0452863032597028E-2</v>
      </c>
      <c r="G55">
        <v>850</v>
      </c>
      <c r="H55" s="6">
        <f t="shared" si="4"/>
        <v>11470.853433</v>
      </c>
      <c r="I55" s="6">
        <f t="shared" si="5"/>
        <v>176.6223813112224</v>
      </c>
    </row>
    <row r="56" spans="1:15" x14ac:dyDescent="0.15">
      <c r="A56">
        <v>950</v>
      </c>
      <c r="B56" s="6">
        <f t="shared" si="0"/>
        <v>0.51245221331521329</v>
      </c>
      <c r="C56" s="6">
        <f t="shared" si="1"/>
        <v>520.33093020927208</v>
      </c>
      <c r="D56" s="6">
        <f t="shared" si="2"/>
        <v>5.3726945697675945E-5</v>
      </c>
      <c r="E56" s="6">
        <f t="shared" si="3"/>
        <v>4.1933687448262168E-2</v>
      </c>
      <c r="G56">
        <v>900</v>
      </c>
      <c r="H56" s="6">
        <f t="shared" si="4"/>
        <v>12510.162433</v>
      </c>
      <c r="I56" s="6">
        <f t="shared" si="5"/>
        <v>177.81048638981406</v>
      </c>
    </row>
    <row r="57" spans="1:15" x14ac:dyDescent="0.15">
      <c r="A57">
        <v>1000</v>
      </c>
      <c r="B57" s="6">
        <f t="shared" si="0"/>
        <v>0.48682960264945269</v>
      </c>
      <c r="C57" s="6">
        <f t="shared" si="1"/>
        <v>520.33093020927208</v>
      </c>
      <c r="D57" s="6">
        <f t="shared" si="2"/>
        <v>5.5581902336969211E-5</v>
      </c>
      <c r="E57" s="6">
        <f t="shared" si="3"/>
        <v>4.3381474418694159E-2</v>
      </c>
      <c r="G57">
        <v>950</v>
      </c>
      <c r="H57" s="6">
        <f t="shared" si="4"/>
        <v>13549.471433000002</v>
      </c>
      <c r="I57" s="6">
        <f t="shared" si="5"/>
        <v>178.93433738323785</v>
      </c>
    </row>
    <row r="58" spans="1:15" x14ac:dyDescent="0.15">
      <c r="A58">
        <v>1050</v>
      </c>
      <c r="B58" s="6">
        <f t="shared" si="0"/>
        <v>0.4636472406185263</v>
      </c>
      <c r="C58" s="6">
        <f t="shared" si="1"/>
        <v>520.33093020927208</v>
      </c>
      <c r="D58" s="6">
        <f t="shared" si="2"/>
        <v>5.7398431162605878E-5</v>
      </c>
      <c r="E58" s="6">
        <f t="shared" si="3"/>
        <v>4.4799268619087396E-2</v>
      </c>
      <c r="G58">
        <v>1000</v>
      </c>
      <c r="H58" s="6">
        <f t="shared" si="4"/>
        <v>14588.780433</v>
      </c>
      <c r="I58" s="6">
        <f t="shared" si="5"/>
        <v>180.00052903317044</v>
      </c>
      <c r="M58" s="5"/>
    </row>
    <row r="59" spans="1:15" x14ac:dyDescent="0.15">
      <c r="A59">
        <v>1100</v>
      </c>
      <c r="B59" s="6">
        <f t="shared" si="0"/>
        <v>0.44257236604495698</v>
      </c>
      <c r="C59" s="6">
        <f t="shared" si="1"/>
        <v>520.33093020927208</v>
      </c>
      <c r="D59" s="6">
        <f t="shared" si="2"/>
        <v>5.9179891465846899E-5</v>
      </c>
      <c r="E59" s="6">
        <f t="shared" si="3"/>
        <v>4.6189691964161825E-2</v>
      </c>
      <c r="G59">
        <v>1050</v>
      </c>
      <c r="H59" s="6">
        <f t="shared" si="4"/>
        <v>15628.089433000001</v>
      </c>
      <c r="I59" s="6">
        <f t="shared" si="5"/>
        <v>181.01469016782579</v>
      </c>
      <c r="M59" s="5"/>
    </row>
    <row r="60" spans="1:15" x14ac:dyDescent="0.15">
      <c r="A60">
        <v>1150</v>
      </c>
      <c r="B60" s="6">
        <f t="shared" si="0"/>
        <v>0.42333008926039362</v>
      </c>
      <c r="C60" s="6">
        <f t="shared" si="1"/>
        <v>520.33093020927208</v>
      </c>
      <c r="D60" s="6">
        <f t="shared" si="2"/>
        <v>6.0929180889854296E-5</v>
      </c>
      <c r="E60" s="6">
        <f t="shared" si="3"/>
        <v>4.755500605396034E-2</v>
      </c>
      <c r="G60">
        <v>1100</v>
      </c>
      <c r="H60" s="6">
        <f t="shared" si="4"/>
        <v>16667.398433000002</v>
      </c>
      <c r="I60" s="6">
        <f t="shared" si="5"/>
        <v>181.98166358641552</v>
      </c>
      <c r="M60" s="5"/>
    </row>
    <row r="61" spans="1:15" x14ac:dyDescent="0.15">
      <c r="A61">
        <v>1200</v>
      </c>
      <c r="B61" s="6">
        <f t="shared" si="0"/>
        <v>0.40569133554121051</v>
      </c>
      <c r="C61" s="6">
        <f t="shared" si="1"/>
        <v>520.33093020927208</v>
      </c>
      <c r="D61" s="6">
        <f t="shared" si="2"/>
        <v>6.2648805787554262E-5</v>
      </c>
      <c r="E61" s="6">
        <f t="shared" si="3"/>
        <v>4.8897167087907215E-2</v>
      </c>
      <c r="G61">
        <v>1150</v>
      </c>
      <c r="H61" s="6">
        <f t="shared" si="4"/>
        <v>17706.707433</v>
      </c>
      <c r="I61" s="6">
        <f t="shared" si="5"/>
        <v>182.90564592453012</v>
      </c>
      <c r="M61" s="5"/>
    </row>
    <row r="62" spans="1:15" x14ac:dyDescent="0.15">
      <c r="A62">
        <v>1250</v>
      </c>
      <c r="B62" s="6">
        <f t="shared" si="0"/>
        <v>0.38946368211956212</v>
      </c>
      <c r="C62" s="6">
        <f t="shared" si="1"/>
        <v>520.33093020927208</v>
      </c>
      <c r="D62" s="6">
        <f t="shared" si="2"/>
        <v>6.434094204074669E-5</v>
      </c>
      <c r="E62" s="6">
        <f t="shared" si="3"/>
        <v>5.021787333390388E-2</v>
      </c>
      <c r="G62">
        <v>1200</v>
      </c>
      <c r="H62" s="6">
        <f t="shared" si="4"/>
        <v>18746.016433000001</v>
      </c>
      <c r="I62" s="6">
        <f t="shared" si="5"/>
        <v>183.79029773056979</v>
      </c>
      <c r="M62" s="5"/>
    </row>
    <row r="63" spans="1:15" x14ac:dyDescent="0.15">
      <c r="A63">
        <v>1300</v>
      </c>
      <c r="B63" s="6">
        <f t="shared" si="0"/>
        <v>0.37448430973034824</v>
      </c>
      <c r="C63" s="6">
        <f t="shared" si="1"/>
        <v>520.33093020927208</v>
      </c>
      <c r="D63" s="6">
        <f t="shared" si="2"/>
        <v>6.6007486961047434E-5</v>
      </c>
      <c r="E63" s="6">
        <f t="shared" si="3"/>
        <v>5.1518605636827322E-2</v>
      </c>
      <c r="G63">
        <v>1250</v>
      </c>
      <c r="H63" s="6">
        <f t="shared" si="4"/>
        <v>19785.325433000002</v>
      </c>
      <c r="I63" s="6">
        <f t="shared" si="5"/>
        <v>184.63883105662686</v>
      </c>
      <c r="M63" s="5"/>
    </row>
    <row r="64" spans="1:15" x14ac:dyDescent="0.15">
      <c r="A64">
        <v>1350</v>
      </c>
      <c r="B64" s="6">
        <f t="shared" si="0"/>
        <v>0.36061452048107601</v>
      </c>
      <c r="C64" s="6">
        <f t="shared" si="1"/>
        <v>520.33093020927208</v>
      </c>
      <c r="D64" s="6">
        <f t="shared" si="2"/>
        <v>6.7650103157947778E-5</v>
      </c>
      <c r="E64" s="6">
        <f t="shared" si="3"/>
        <v>5.2800661657392278E-2</v>
      </c>
      <c r="G64">
        <v>1300</v>
      </c>
      <c r="H64" s="6">
        <f t="shared" si="4"/>
        <v>20824.634432999999</v>
      </c>
      <c r="I64" s="6">
        <f t="shared" si="5"/>
        <v>185.45407985995934</v>
      </c>
      <c r="M64" s="5"/>
    </row>
    <row r="65" spans="1:13" x14ac:dyDescent="0.15">
      <c r="A65">
        <v>1400</v>
      </c>
      <c r="B65" s="6">
        <f t="shared" si="0"/>
        <v>0.34773543046389477</v>
      </c>
      <c r="C65" s="6">
        <f t="shared" si="1"/>
        <v>520.33093020927208</v>
      </c>
      <c r="D65" s="6">
        <f t="shared" si="2"/>
        <v>6.9270255357991973E-5</v>
      </c>
      <c r="E65" s="6">
        <f t="shared" si="3"/>
        <v>5.4065184609386675E-2</v>
      </c>
      <c r="G65">
        <v>1350</v>
      </c>
      <c r="H65" s="6">
        <f t="shared" si="4"/>
        <v>21863.943433</v>
      </c>
      <c r="I65" s="6">
        <f t="shared" si="5"/>
        <v>186.2385571106698</v>
      </c>
      <c r="M65" s="5"/>
    </row>
    <row r="66" spans="1:13" x14ac:dyDescent="0.15">
      <c r="A66">
        <v>1450</v>
      </c>
      <c r="B66" s="6">
        <f t="shared" si="0"/>
        <v>0.33574455355134664</v>
      </c>
      <c r="C66" s="6">
        <f t="shared" si="1"/>
        <v>520.33093020927208</v>
      </c>
      <c r="D66" s="6">
        <f t="shared" si="2"/>
        <v>7.0869241154243156E-5</v>
      </c>
      <c r="E66" s="6">
        <f t="shared" si="3"/>
        <v>5.5313187259518858E-2</v>
      </c>
      <c r="G66">
        <v>1400</v>
      </c>
      <c r="H66" s="6">
        <f t="shared" si="4"/>
        <v>22903.252433000001</v>
      </c>
      <c r="I66" s="6">
        <f t="shared" si="5"/>
        <v>186.99450150858155</v>
      </c>
      <c r="M66" s="5"/>
    </row>
    <row r="67" spans="1:13" x14ac:dyDescent="0.15">
      <c r="A67">
        <v>1500</v>
      </c>
      <c r="B67" s="6">
        <f t="shared" si="0"/>
        <v>0.32455306843296844</v>
      </c>
      <c r="C67" s="6">
        <f t="shared" si="1"/>
        <v>520.33093020927208</v>
      </c>
      <c r="D67" s="6">
        <f t="shared" si="2"/>
        <v>7.2448216601458417E-5</v>
      </c>
      <c r="E67" s="6">
        <f t="shared" si="3"/>
        <v>5.6545571904359535E-2</v>
      </c>
      <c r="G67">
        <v>1450</v>
      </c>
      <c r="H67" s="6">
        <f t="shared" si="4"/>
        <v>23942.561432999999</v>
      </c>
      <c r="I67" s="6">
        <f t="shared" si="5"/>
        <v>187.72391599861618</v>
      </c>
    </row>
    <row r="68" spans="1:13" x14ac:dyDescent="0.15">
      <c r="B68" s="6"/>
      <c r="C68" s="5"/>
      <c r="G68">
        <v>1500</v>
      </c>
      <c r="H68" s="6">
        <f t="shared" si="4"/>
        <v>24981.870433000004</v>
      </c>
      <c r="I68" s="6">
        <f t="shared" si="5"/>
        <v>188.42859975402621</v>
      </c>
    </row>
    <row r="69" spans="1:13" x14ac:dyDescent="0.15">
      <c r="B69" s="6"/>
      <c r="C69" s="5"/>
    </row>
  </sheetData>
  <phoneticPr fontId="1"/>
  <pageMargins left="0.7" right="0.7" top="0.75" bottom="0.75" header="0.3" footer="0.3"/>
  <pageSetup paperSize="9" scale="5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9"/>
  <sheetViews>
    <sheetView zoomScale="90" zoomScaleNormal="90" workbookViewId="0"/>
  </sheetViews>
  <sheetFormatPr defaultRowHeight="13.5" x14ac:dyDescent="0.15"/>
  <cols>
    <col min="2" max="2" width="11" bestFit="1" customWidth="1"/>
    <col min="3" max="5" width="9.875" bestFit="1" customWidth="1"/>
    <col min="7" max="7" width="9.875" bestFit="1" customWidth="1"/>
    <col min="8" max="8" width="11" bestFit="1" customWidth="1"/>
    <col min="9" max="11" width="9.875" bestFit="1" customWidth="1"/>
    <col min="12" max="12" width="11" bestFit="1" customWidth="1"/>
    <col min="13" max="15" width="9.875" bestFit="1" customWidth="1"/>
  </cols>
  <sheetData>
    <row r="1" spans="1:4" x14ac:dyDescent="0.15">
      <c r="A1" s="1" t="s">
        <v>38</v>
      </c>
      <c r="C1" t="s">
        <v>47</v>
      </c>
    </row>
    <row r="2" spans="1:4" x14ac:dyDescent="0.15">
      <c r="A2" s="1"/>
    </row>
    <row r="3" spans="1:4" x14ac:dyDescent="0.15">
      <c r="A3" s="4" t="s">
        <v>6</v>
      </c>
      <c r="B3" s="4" t="s">
        <v>50</v>
      </c>
    </row>
    <row r="4" spans="1:4" x14ac:dyDescent="0.15">
      <c r="A4" s="2" t="s">
        <v>14</v>
      </c>
      <c r="B4" s="2" t="s">
        <v>6</v>
      </c>
      <c r="C4" s="2" t="s">
        <v>7</v>
      </c>
      <c r="D4" s="2" t="s">
        <v>8</v>
      </c>
    </row>
    <row r="5" spans="1:4" x14ac:dyDescent="0.15">
      <c r="A5">
        <v>1</v>
      </c>
      <c r="B5" s="2" t="s">
        <v>5</v>
      </c>
      <c r="C5" s="3">
        <v>1.0079400000000001</v>
      </c>
      <c r="D5">
        <v>0</v>
      </c>
    </row>
    <row r="6" spans="1:4" x14ac:dyDescent="0.15">
      <c r="A6">
        <v>2</v>
      </c>
      <c r="B6" s="2" t="s">
        <v>11</v>
      </c>
      <c r="C6" s="3">
        <v>4.0026020000000004</v>
      </c>
      <c r="D6">
        <v>0</v>
      </c>
    </row>
    <row r="7" spans="1:4" x14ac:dyDescent="0.15">
      <c r="A7">
        <v>6</v>
      </c>
      <c r="B7" s="2" t="s">
        <v>10</v>
      </c>
      <c r="C7" s="3">
        <v>12.0107</v>
      </c>
      <c r="D7">
        <v>1</v>
      </c>
    </row>
    <row r="8" spans="1:4" x14ac:dyDescent="0.15">
      <c r="A8">
        <v>7</v>
      </c>
      <c r="B8" s="2" t="s">
        <v>13</v>
      </c>
      <c r="C8" s="3">
        <v>14.0067</v>
      </c>
      <c r="D8">
        <v>0</v>
      </c>
    </row>
    <row r="9" spans="1:4" x14ac:dyDescent="0.15">
      <c r="A9">
        <v>8</v>
      </c>
      <c r="B9" s="2" t="s">
        <v>9</v>
      </c>
      <c r="C9" s="3">
        <v>15.9994</v>
      </c>
      <c r="D9">
        <v>1</v>
      </c>
    </row>
    <row r="10" spans="1:4" x14ac:dyDescent="0.15">
      <c r="A10">
        <v>18</v>
      </c>
      <c r="B10" s="2" t="s">
        <v>12</v>
      </c>
      <c r="C10" s="3">
        <v>39.948</v>
      </c>
      <c r="D10">
        <v>0</v>
      </c>
    </row>
    <row r="11" spans="1:4" x14ac:dyDescent="0.15">
      <c r="B11" s="2"/>
      <c r="C11" s="3"/>
    </row>
    <row r="12" spans="1:4" x14ac:dyDescent="0.15">
      <c r="A12" s="2" t="s">
        <v>4</v>
      </c>
      <c r="B12" s="3">
        <f>SUMPRODUCT(C5:C10,D5:D10)</f>
        <v>28.010100000000001</v>
      </c>
    </row>
    <row r="14" spans="1:4" x14ac:dyDescent="0.15">
      <c r="A14" s="4" t="s">
        <v>15</v>
      </c>
    </row>
    <row r="15" spans="1:4" x14ac:dyDescent="0.15">
      <c r="A15" s="2" t="s">
        <v>23</v>
      </c>
      <c r="B15">
        <v>200</v>
      </c>
    </row>
    <row r="16" spans="1:4" x14ac:dyDescent="0.15">
      <c r="A16" s="2" t="s">
        <v>26</v>
      </c>
      <c r="B16">
        <v>6000</v>
      </c>
    </row>
    <row r="17" spans="1:4" x14ac:dyDescent="0.15">
      <c r="A17" s="2" t="s">
        <v>34</v>
      </c>
    </row>
    <row r="18" spans="1:4" x14ac:dyDescent="0.15">
      <c r="A18" s="2" t="s">
        <v>16</v>
      </c>
      <c r="B18" s="6">
        <v>3.0484858300000002</v>
      </c>
      <c r="D18" s="6"/>
    </row>
    <row r="19" spans="1:4" x14ac:dyDescent="0.15">
      <c r="A19" s="2" t="s">
        <v>18</v>
      </c>
      <c r="B19" s="6">
        <v>1.3517281800000001E-3</v>
      </c>
      <c r="D19" s="6"/>
    </row>
    <row r="20" spans="1:4" x14ac:dyDescent="0.15">
      <c r="A20" s="2" t="s">
        <v>20</v>
      </c>
      <c r="B20" s="6">
        <v>-4.8579407499999997E-7</v>
      </c>
      <c r="D20" s="6"/>
    </row>
    <row r="21" spans="1:4" x14ac:dyDescent="0.15">
      <c r="A21" s="2" t="s">
        <v>21</v>
      </c>
      <c r="B21" s="6">
        <v>7.8853648599999997E-11</v>
      </c>
      <c r="D21" s="6"/>
    </row>
    <row r="22" spans="1:4" x14ac:dyDescent="0.15">
      <c r="A22" s="2" t="s">
        <v>22</v>
      </c>
      <c r="B22" s="6">
        <v>-4.6980748900000001E-15</v>
      </c>
      <c r="D22" s="6"/>
    </row>
    <row r="23" spans="1:4" x14ac:dyDescent="0.15">
      <c r="A23" s="2" t="s">
        <v>41</v>
      </c>
      <c r="B23" s="6">
        <v>-14266.117099999999</v>
      </c>
      <c r="D23" s="6"/>
    </row>
    <row r="24" spans="1:4" x14ac:dyDescent="0.15">
      <c r="A24" s="2" t="s">
        <v>42</v>
      </c>
      <c r="B24" s="6">
        <v>6.0170979000000004</v>
      </c>
      <c r="D24" s="6"/>
    </row>
    <row r="25" spans="1:4" x14ac:dyDescent="0.15">
      <c r="A25" s="2" t="s">
        <v>35</v>
      </c>
      <c r="B25" s="6"/>
      <c r="D25" s="6"/>
    </row>
    <row r="26" spans="1:4" x14ac:dyDescent="0.15">
      <c r="A26" s="2" t="s">
        <v>16</v>
      </c>
      <c r="B26" s="6">
        <v>3.5795334699999999</v>
      </c>
      <c r="D26" s="6"/>
    </row>
    <row r="27" spans="1:4" x14ac:dyDescent="0.15">
      <c r="A27" s="2" t="s">
        <v>17</v>
      </c>
      <c r="B27" s="6">
        <v>-6.1035368E-4</v>
      </c>
      <c r="D27" s="6"/>
    </row>
    <row r="28" spans="1:4" x14ac:dyDescent="0.15">
      <c r="A28" s="2" t="s">
        <v>19</v>
      </c>
      <c r="B28" s="6">
        <v>1.01681433E-6</v>
      </c>
      <c r="D28" s="6"/>
    </row>
    <row r="29" spans="1:4" x14ac:dyDescent="0.15">
      <c r="A29" s="2" t="s">
        <v>21</v>
      </c>
      <c r="B29" s="6">
        <v>9.0700588399999998E-10</v>
      </c>
      <c r="D29" s="6"/>
    </row>
    <row r="30" spans="1:4" x14ac:dyDescent="0.15">
      <c r="A30" s="2" t="s">
        <v>22</v>
      </c>
      <c r="B30" s="6">
        <v>-9.04424499E-13</v>
      </c>
      <c r="D30" s="6"/>
    </row>
    <row r="31" spans="1:4" x14ac:dyDescent="0.15">
      <c r="A31" s="2" t="s">
        <v>41</v>
      </c>
      <c r="B31" s="6">
        <v>-14344.085999999999</v>
      </c>
      <c r="D31" s="6"/>
    </row>
    <row r="32" spans="1:4" x14ac:dyDescent="0.15">
      <c r="A32" s="2" t="s">
        <v>42</v>
      </c>
      <c r="B32" s="6">
        <v>3.50840928</v>
      </c>
      <c r="D32" s="6"/>
    </row>
    <row r="33" spans="1:15" x14ac:dyDescent="0.15">
      <c r="A33" s="2"/>
      <c r="B33" s="6"/>
    </row>
    <row r="34" spans="1:15" x14ac:dyDescent="0.15">
      <c r="A34" s="4" t="s">
        <v>31</v>
      </c>
      <c r="B34" s="6"/>
    </row>
    <row r="35" spans="1:15" x14ac:dyDescent="0.15">
      <c r="A35" s="2" t="s">
        <v>29</v>
      </c>
      <c r="B35" s="3">
        <v>3.65</v>
      </c>
    </row>
    <row r="36" spans="1:15" x14ac:dyDescent="0.15">
      <c r="A36" s="2" t="s">
        <v>30</v>
      </c>
      <c r="B36" s="3">
        <v>98.1</v>
      </c>
    </row>
    <row r="38" spans="1:15" x14ac:dyDescent="0.15">
      <c r="A38" s="2"/>
      <c r="B38" s="5"/>
      <c r="K38" t="s">
        <v>36</v>
      </c>
    </row>
    <row r="39" spans="1:15" x14ac:dyDescent="0.15">
      <c r="A39" s="2" t="s">
        <v>0</v>
      </c>
      <c r="B39" s="2" t="s">
        <v>2</v>
      </c>
      <c r="C39" s="2" t="s">
        <v>24</v>
      </c>
      <c r="D39" s="2" t="s">
        <v>27</v>
      </c>
      <c r="E39" s="2" t="s">
        <v>32</v>
      </c>
      <c r="G39" s="2" t="s">
        <v>0</v>
      </c>
      <c r="H39" s="7" t="s">
        <v>43</v>
      </c>
      <c r="I39" s="8" t="s">
        <v>44</v>
      </c>
      <c r="K39" s="2" t="s">
        <v>0</v>
      </c>
      <c r="L39" s="2" t="s">
        <v>2</v>
      </c>
      <c r="M39" s="2" t="s">
        <v>24</v>
      </c>
      <c r="N39" s="2" t="s">
        <v>27</v>
      </c>
      <c r="O39" s="2" t="s">
        <v>32</v>
      </c>
    </row>
    <row r="40" spans="1:15" x14ac:dyDescent="0.15">
      <c r="A40" s="2" t="s">
        <v>1</v>
      </c>
      <c r="B40" s="2" t="s">
        <v>3</v>
      </c>
      <c r="C40" s="2" t="s">
        <v>25</v>
      </c>
      <c r="D40" s="2" t="s">
        <v>28</v>
      </c>
      <c r="E40" s="2" t="s">
        <v>33</v>
      </c>
      <c r="F40" s="6"/>
      <c r="G40" s="2" t="s">
        <v>1</v>
      </c>
      <c r="H40" s="2" t="s">
        <v>45</v>
      </c>
      <c r="I40" s="2" t="s">
        <v>46</v>
      </c>
      <c r="K40" s="2" t="s">
        <v>1</v>
      </c>
      <c r="L40" s="2" t="s">
        <v>3</v>
      </c>
      <c r="M40" s="2" t="s">
        <v>25</v>
      </c>
      <c r="N40" s="2" t="s">
        <v>28</v>
      </c>
      <c r="O40" s="2" t="s">
        <v>33</v>
      </c>
    </row>
    <row r="41" spans="1:15" x14ac:dyDescent="0.15">
      <c r="A41">
        <v>200</v>
      </c>
      <c r="B41" s="6">
        <f t="shared" ref="B41:B67" si="0">101325*$B$12/1000/(A41*8.314472)</f>
        <v>1.7067369897330824</v>
      </c>
      <c r="C41" s="6">
        <f t="shared" ref="C41:C67" si="1">IF(A41&lt;$B$15, "", IF(A41&lt;1000, ($B$26+$B$27*A41+$B$28*A41^2+$B$29*A41^3+$B$30*A41^4)*8.314472/($B$12/1000), IF(A41&lt;$B$16, ($B$18+$B$19*A41+$B$20*A41^2+$B$21*A41^3+$B$22*A41^4)*8.314472/($B$12/1000), "")))</f>
        <v>1040.1050537006201</v>
      </c>
      <c r="D41" s="6">
        <f t="shared" ref="D41:D67" si="2">26.69*SQRT($B$12*A41)/($B$35^2*(1.16145*(A41/$B$36)^-0.14874+0.52487*EXP(-0.7732*A41/$B$36)+2.16178*EXP(-2.43787*A41/$B$36)))*10^-7</f>
        <v>1.2835660797671457E-5</v>
      </c>
      <c r="E41" s="6">
        <f>IF(C41="", "", D41/($B$15/1000)*(C41*$B$15/1000-8.314472)*(1.32+1.77*8.314472/(C41*$B$15/1000-8.314472)))</f>
        <v>1.786269899566683E-2</v>
      </c>
      <c r="F41" s="5"/>
      <c r="G41">
        <v>200</v>
      </c>
      <c r="H41" s="6">
        <f t="shared" ref="H41:H68" si="3">IF(G41&lt;$B$15,"",IF(G41&lt;1000,($B$26+$B$27*G41/2+$B$28*G41^2/3+$B$29*G41^3/4+$B$30*G41^4/5+$B$31/G41)*8.314472*G41,IF(G41&gt;$B$16,"",($B$18+$B$19*G41/2+$B$20*G41^2/3+$B$21*G41^3/4+$B$22*G41^4/5+$B$23/G41)*8.314472*G41)))</f>
        <v>-113387.53064893147</v>
      </c>
      <c r="I41" s="6">
        <f t="shared" ref="I41:I68" si="4">IF(G41&lt;$B$15, "", IF(G41&lt;1000, ($B$26*LN(G41)+$B$27*G41+$B$28*G41^2/2+$B$29*G41^3/3+$B$30*G41^4/4+$B$32)*8.314472, IF(G41&gt;$B$16, "", ($B$18*LN(G41)+$B$19*G41+$B$20*G41^2/2+$B$21*G41^3/3+$B$22*G41^4/4+$B$24)*8.314472)))</f>
        <v>186.02995950332382</v>
      </c>
      <c r="K41">
        <v>100</v>
      </c>
      <c r="L41" s="6">
        <v>3.5103</v>
      </c>
      <c r="M41" s="6">
        <v>1105</v>
      </c>
      <c r="N41" s="6">
        <v>6.7000000000000002E-6</v>
      </c>
      <c r="O41" s="6"/>
    </row>
    <row r="42" spans="1:15" x14ac:dyDescent="0.15">
      <c r="A42">
        <v>250</v>
      </c>
      <c r="B42" s="6">
        <f t="shared" si="0"/>
        <v>1.365389591786466</v>
      </c>
      <c r="C42" s="6">
        <f t="shared" si="1"/>
        <v>1039.2711544049603</v>
      </c>
      <c r="D42" s="6">
        <f t="shared" si="2"/>
        <v>1.5407415635349441E-5</v>
      </c>
      <c r="E42" s="6">
        <f t="shared" ref="E42:E67" si="5">IF(C42="", "", D42/($B$15/1000)*(C42*$B$15/1000-8.314472)*(1.32+1.77*8.314472/(C42*$B$15/1000-8.314472)))</f>
        <v>2.1424712259803639E-2</v>
      </c>
      <c r="F42" s="5"/>
      <c r="G42">
        <v>250</v>
      </c>
      <c r="H42" s="6">
        <f t="shared" si="3"/>
        <v>-111931.67673685068</v>
      </c>
      <c r="I42" s="6">
        <f t="shared" si="4"/>
        <v>192.52734636023075</v>
      </c>
      <c r="K42">
        <v>150</v>
      </c>
      <c r="L42" s="6">
        <v>2.2917999999999998</v>
      </c>
      <c r="M42" s="6">
        <v>1055</v>
      </c>
      <c r="N42" s="6">
        <v>9.9899999999999992E-6</v>
      </c>
      <c r="O42" s="6"/>
    </row>
    <row r="43" spans="1:15" x14ac:dyDescent="0.15">
      <c r="A43">
        <v>300</v>
      </c>
      <c r="B43" s="6">
        <f t="shared" si="0"/>
        <v>1.1378246598220549</v>
      </c>
      <c r="C43" s="6">
        <f t="shared" si="1"/>
        <v>1040.4492974530301</v>
      </c>
      <c r="D43" s="6">
        <f t="shared" si="2"/>
        <v>1.7758472001321401E-5</v>
      </c>
      <c r="E43" s="6">
        <f t="shared" si="5"/>
        <v>2.4721580143240673E-2</v>
      </c>
      <c r="G43">
        <v>298.14999999999998</v>
      </c>
      <c r="H43" s="6">
        <f t="shared" si="3"/>
        <v>-110529.49448149183</v>
      </c>
      <c r="I43" s="6">
        <f t="shared" si="4"/>
        <v>197.65654050114742</v>
      </c>
      <c r="K43">
        <v>200</v>
      </c>
      <c r="L43" s="6">
        <v>1.7110000000000001</v>
      </c>
      <c r="M43" s="6">
        <v>1045</v>
      </c>
      <c r="N43" s="6">
        <v>1.2869999999999999E-5</v>
      </c>
      <c r="O43" s="6">
        <v>1.7920000000000002E-2</v>
      </c>
    </row>
    <row r="44" spans="1:15" x14ac:dyDescent="0.15">
      <c r="A44">
        <v>350</v>
      </c>
      <c r="B44" s="6">
        <f t="shared" si="0"/>
        <v>0.97527827984747573</v>
      </c>
      <c r="C44" s="6">
        <f t="shared" si="1"/>
        <v>1043.6199224443676</v>
      </c>
      <c r="D44" s="6">
        <f t="shared" si="2"/>
        <v>1.9938133798569393E-5</v>
      </c>
      <c r="E44" s="6">
        <f t="shared" si="5"/>
        <v>2.7839334290284939E-2</v>
      </c>
      <c r="G44">
        <v>300</v>
      </c>
      <c r="H44" s="6">
        <f t="shared" si="3"/>
        <v>-110475.5818342931</v>
      </c>
      <c r="I44" s="6">
        <f t="shared" si="4"/>
        <v>197.83680570882885</v>
      </c>
      <c r="K44">
        <v>250</v>
      </c>
      <c r="L44" s="6">
        <v>1.3667</v>
      </c>
      <c r="M44" s="6">
        <v>1043</v>
      </c>
      <c r="N44" s="6">
        <v>1.5439999999999998E-5</v>
      </c>
      <c r="O44" s="6">
        <v>2.1430000000000001E-2</v>
      </c>
    </row>
    <row r="45" spans="1:15" x14ac:dyDescent="0.15">
      <c r="A45">
        <v>400</v>
      </c>
      <c r="B45" s="6">
        <f t="shared" si="0"/>
        <v>0.85336849486654121</v>
      </c>
      <c r="C45" s="6">
        <f t="shared" si="1"/>
        <v>1048.7231987964697</v>
      </c>
      <c r="D45" s="6">
        <f t="shared" si="2"/>
        <v>2.1977370166720226E-5</v>
      </c>
      <c r="E45" s="6">
        <f t="shared" si="5"/>
        <v>3.0834737898928426E-2</v>
      </c>
      <c r="G45">
        <v>350</v>
      </c>
      <c r="H45" s="6">
        <f t="shared" si="3"/>
        <v>-109016.43706323276</v>
      </c>
      <c r="I45" s="6">
        <f t="shared" si="4"/>
        <v>202.33519359190424</v>
      </c>
      <c r="K45">
        <v>300</v>
      </c>
      <c r="L45" s="6">
        <v>1.1380999999999999</v>
      </c>
      <c r="M45" s="6">
        <v>1042</v>
      </c>
      <c r="N45" s="6">
        <v>1.7799999999999999E-5</v>
      </c>
      <c r="O45" s="6">
        <v>2.4870000000000003E-2</v>
      </c>
    </row>
    <row r="46" spans="1:15" x14ac:dyDescent="0.15">
      <c r="A46">
        <v>450</v>
      </c>
      <c r="B46" s="6">
        <f t="shared" si="0"/>
        <v>0.75854977321470329</v>
      </c>
      <c r="C46" s="6">
        <f t="shared" si="1"/>
        <v>1055.6590257447936</v>
      </c>
      <c r="D46" s="6">
        <f t="shared" si="2"/>
        <v>2.3898655577379896E-5</v>
      </c>
      <c r="E46" s="6">
        <f t="shared" si="5"/>
        <v>3.3749143112654437E-2</v>
      </c>
      <c r="G46">
        <v>400</v>
      </c>
      <c r="H46" s="6">
        <f t="shared" si="3"/>
        <v>-107551.48913937819</v>
      </c>
      <c r="I46" s="6">
        <f t="shared" si="4"/>
        <v>206.24731226605221</v>
      </c>
      <c r="K46">
        <v>350</v>
      </c>
      <c r="L46" s="6">
        <v>0.97519999999999996</v>
      </c>
      <c r="M46" s="6">
        <v>1044</v>
      </c>
      <c r="N46" s="6">
        <v>1.9999999999999998E-5</v>
      </c>
      <c r="O46" s="6">
        <v>2.8260000000000004E-2</v>
      </c>
    </row>
    <row r="47" spans="1:15" x14ac:dyDescent="0.15">
      <c r="A47">
        <v>500</v>
      </c>
      <c r="B47" s="6">
        <f t="shared" si="0"/>
        <v>0.68269479589323301</v>
      </c>
      <c r="C47" s="6">
        <f t="shared" si="1"/>
        <v>1064.2870323427569</v>
      </c>
      <c r="D47" s="6">
        <f t="shared" si="2"/>
        <v>2.5720096449900056E-5</v>
      </c>
      <c r="E47" s="6">
        <f t="shared" si="5"/>
        <v>3.6614266260330847E-2</v>
      </c>
      <c r="G47">
        <v>450</v>
      </c>
      <c r="H47" s="6">
        <f t="shared" si="3"/>
        <v>-106078.09677076327</v>
      </c>
      <c r="I47" s="6">
        <f t="shared" si="4"/>
        <v>209.71790039147496</v>
      </c>
      <c r="K47">
        <v>400</v>
      </c>
      <c r="L47" s="6">
        <v>0.85319999999999996</v>
      </c>
      <c r="M47" s="6">
        <v>1048</v>
      </c>
      <c r="N47" s="6">
        <v>2.209E-5</v>
      </c>
      <c r="O47" s="6">
        <v>3.1579999999999997E-2</v>
      </c>
    </row>
    <row r="48" spans="1:15" x14ac:dyDescent="0.15">
      <c r="A48">
        <v>550</v>
      </c>
      <c r="B48" s="6">
        <f t="shared" si="0"/>
        <v>0.62063163263021182</v>
      </c>
      <c r="C48" s="6">
        <f t="shared" si="1"/>
        <v>1074.4265774617372</v>
      </c>
      <c r="D48" s="6">
        <f t="shared" si="2"/>
        <v>2.7456807173659166E-5</v>
      </c>
      <c r="E48" s="6">
        <f t="shared" si="5"/>
        <v>3.9454076757223643E-2</v>
      </c>
      <c r="G48">
        <v>500</v>
      </c>
      <c r="H48" s="6">
        <f t="shared" si="3"/>
        <v>-104593.787056339</v>
      </c>
      <c r="I48" s="6">
        <f t="shared" si="4"/>
        <v>212.84542967657089</v>
      </c>
      <c r="K48">
        <v>500</v>
      </c>
      <c r="L48" s="6">
        <v>0.68240000000000001</v>
      </c>
      <c r="M48" s="6">
        <v>1064</v>
      </c>
      <c r="N48" s="6">
        <v>2.5949999999999997E-5</v>
      </c>
      <c r="O48" s="6">
        <v>3.8030000000000001E-2</v>
      </c>
    </row>
    <row r="49" spans="1:15" x14ac:dyDescent="0.15">
      <c r="A49">
        <v>600</v>
      </c>
      <c r="B49" s="6">
        <f t="shared" si="0"/>
        <v>0.56891232991102747</v>
      </c>
      <c r="C49" s="6">
        <f t="shared" si="1"/>
        <v>1085.8567497910717</v>
      </c>
      <c r="D49" s="6">
        <f t="shared" si="2"/>
        <v>2.912140086776364E-5</v>
      </c>
      <c r="E49" s="6">
        <f t="shared" si="5"/>
        <v>4.2285394410495732E-2</v>
      </c>
      <c r="G49">
        <v>550</v>
      </c>
      <c r="H49" s="6">
        <f t="shared" si="3"/>
        <v>-103096.31188456443</v>
      </c>
      <c r="I49" s="6">
        <f t="shared" si="4"/>
        <v>215.6997072874023</v>
      </c>
      <c r="K49">
        <v>600</v>
      </c>
      <c r="L49" s="6">
        <v>0.56869999999999998</v>
      </c>
      <c r="M49" s="6">
        <v>1087</v>
      </c>
      <c r="N49" s="6">
        <v>2.9489999999999997E-5</v>
      </c>
      <c r="O49" s="6">
        <v>4.4240000000000002E-2</v>
      </c>
    </row>
    <row r="50" spans="1:15" x14ac:dyDescent="0.15">
      <c r="A50">
        <v>650</v>
      </c>
      <c r="B50" s="6">
        <f t="shared" si="0"/>
        <v>0.52514984299479461</v>
      </c>
      <c r="C50" s="6">
        <f t="shared" si="1"/>
        <v>1098.3163678380581</v>
      </c>
      <c r="D50" s="6">
        <f t="shared" si="2"/>
        <v>3.0724294985248541E-5</v>
      </c>
      <c r="E50" s="6">
        <f t="shared" si="5"/>
        <v>4.5118171469152701E-2</v>
      </c>
      <c r="G50">
        <v>600</v>
      </c>
      <c r="H50" s="6">
        <f t="shared" si="3"/>
        <v>-101583.70433199815</v>
      </c>
      <c r="I50" s="6">
        <f t="shared" si="4"/>
        <v>218.3317866217939</v>
      </c>
    </row>
    <row r="51" spans="1:15" x14ac:dyDescent="0.15">
      <c r="A51">
        <v>700</v>
      </c>
      <c r="B51" s="6">
        <f t="shared" si="0"/>
        <v>0.48763913992373786</v>
      </c>
      <c r="C51" s="6">
        <f t="shared" si="1"/>
        <v>1111.5039799279537</v>
      </c>
      <c r="D51" s="6">
        <f t="shared" si="2"/>
        <v>3.2274010777345104E-5</v>
      </c>
      <c r="E51" s="6">
        <f t="shared" si="5"/>
        <v>4.7955720741584766E-2</v>
      </c>
      <c r="G51">
        <v>650</v>
      </c>
      <c r="H51" s="6">
        <f t="shared" si="3"/>
        <v>-100054.33506188953</v>
      </c>
      <c r="I51" s="6">
        <f t="shared" si="4"/>
        <v>220.77989742065517</v>
      </c>
    </row>
    <row r="52" spans="1:15" x14ac:dyDescent="0.15">
      <c r="A52">
        <v>750</v>
      </c>
      <c r="B52" s="6">
        <f t="shared" si="0"/>
        <v>0.45512986392882199</v>
      </c>
      <c r="C52" s="6">
        <f t="shared" si="1"/>
        <v>1125.0778642039766</v>
      </c>
      <c r="D52" s="6">
        <f t="shared" si="2"/>
        <v>3.3777478243820873E-5</v>
      </c>
      <c r="E52" s="6">
        <f t="shared" si="5"/>
        <v>5.0794921135045572E-2</v>
      </c>
      <c r="G52">
        <v>700</v>
      </c>
      <c r="H52" s="6">
        <f t="shared" si="3"/>
        <v>-98506.968722769991</v>
      </c>
      <c r="I52" s="6">
        <f t="shared" si="4"/>
        <v>223.07317195689299</v>
      </c>
      <c r="K52" s="2" t="s">
        <v>0</v>
      </c>
      <c r="L52" s="7" t="s">
        <v>43</v>
      </c>
      <c r="M52" s="8"/>
    </row>
    <row r="53" spans="1:15" x14ac:dyDescent="0.15">
      <c r="A53">
        <v>800</v>
      </c>
      <c r="B53" s="6">
        <f t="shared" si="0"/>
        <v>0.4266842474332706</v>
      </c>
      <c r="C53" s="6">
        <f t="shared" si="1"/>
        <v>1138.6560286273043</v>
      </c>
      <c r="D53" s="6">
        <f t="shared" si="2"/>
        <v>3.5240324777064503E-5</v>
      </c>
      <c r="E53" s="6">
        <f t="shared" si="5"/>
        <v>5.3626383461476107E-2</v>
      </c>
      <c r="G53">
        <v>750</v>
      </c>
      <c r="H53" s="6">
        <f t="shared" si="3"/>
        <v>-96940.820347044486</v>
      </c>
      <c r="I53" s="6">
        <f t="shared" si="4"/>
        <v>225.23408256013661</v>
      </c>
      <c r="K53" s="2" t="s">
        <v>1</v>
      </c>
      <c r="L53" s="2" t="s">
        <v>45</v>
      </c>
      <c r="M53" s="2"/>
    </row>
    <row r="54" spans="1:15" x14ac:dyDescent="0.15">
      <c r="A54">
        <v>850</v>
      </c>
      <c r="B54" s="6">
        <f t="shared" si="0"/>
        <v>0.40158517405484295</v>
      </c>
      <c r="C54" s="6">
        <f t="shared" si="1"/>
        <v>1151.816210977074</v>
      </c>
      <c r="D54" s="6">
        <f t="shared" si="2"/>
        <v>3.6667130403498472E-5</v>
      </c>
      <c r="E54" s="6">
        <f t="shared" si="5"/>
        <v>5.6434562290948578E-2</v>
      </c>
      <c r="G54">
        <v>800</v>
      </c>
      <c r="H54" s="6">
        <f t="shared" si="3"/>
        <v>-95355.611749582458</v>
      </c>
      <c r="I54" s="6">
        <f t="shared" si="4"/>
        <v>227.28009085650191</v>
      </c>
      <c r="K54">
        <v>298.14999999999998</v>
      </c>
      <c r="L54" s="6">
        <f>-13293.6276*8.314472</f>
        <v>-110529.4944586272</v>
      </c>
      <c r="M54" s="6"/>
    </row>
    <row r="55" spans="1:15" x14ac:dyDescent="0.15">
      <c r="A55">
        <v>900</v>
      </c>
      <c r="B55" s="6">
        <f t="shared" si="0"/>
        <v>0.37927488660735165</v>
      </c>
      <c r="C55" s="6">
        <f t="shared" si="1"/>
        <v>1164.0958788503842</v>
      </c>
      <c r="D55" s="6">
        <f t="shared" si="2"/>
        <v>3.806164269386096E-5</v>
      </c>
      <c r="E55" s="6">
        <f t="shared" si="5"/>
        <v>5.9197810391420434E-2</v>
      </c>
      <c r="G55">
        <v>850</v>
      </c>
      <c r="H55" s="6">
        <f t="shared" si="3"/>
        <v>-93751.627926309404</v>
      </c>
      <c r="I55" s="6">
        <f t="shared" si="4"/>
        <v>229.22479614002842</v>
      </c>
    </row>
    <row r="56" spans="1:15" x14ac:dyDescent="0.15">
      <c r="A56">
        <v>950</v>
      </c>
      <c r="B56" s="6">
        <f t="shared" si="0"/>
        <v>0.35931305047012263</v>
      </c>
      <c r="C56" s="6">
        <f t="shared" si="1"/>
        <v>1174.9922296622917</v>
      </c>
      <c r="D56" s="6">
        <f t="shared" si="2"/>
        <v>3.9426951747175237E-5</v>
      </c>
      <c r="E56" s="6">
        <f t="shared" si="5"/>
        <v>6.1888379907986638E-2</v>
      </c>
      <c r="G56">
        <v>900</v>
      </c>
      <c r="H56" s="6">
        <f t="shared" si="3"/>
        <v>-92129.773452798167</v>
      </c>
      <c r="I56" s="6">
        <f t="shared" si="4"/>
        <v>231.07875500451399</v>
      </c>
    </row>
    <row r="57" spans="1:15" x14ac:dyDescent="0.15">
      <c r="A57">
        <v>1000</v>
      </c>
      <c r="B57" s="6">
        <f t="shared" si="0"/>
        <v>0.3413473979466165</v>
      </c>
      <c r="C57" s="6">
        <f t="shared" si="1"/>
        <v>1183.9621917470859</v>
      </c>
      <c r="D57" s="6">
        <f t="shared" si="2"/>
        <v>4.0765629488944972E-5</v>
      </c>
      <c r="E57" s="6">
        <f t="shared" si="5"/>
        <v>6.4472378070872291E-2</v>
      </c>
      <c r="G57">
        <v>950</v>
      </c>
      <c r="H57" s="6">
        <f t="shared" si="3"/>
        <v>-90491.628882860052</v>
      </c>
      <c r="I57" s="6">
        <f t="shared" si="4"/>
        <v>232.85007907456674</v>
      </c>
      <c r="M57" s="5"/>
    </row>
    <row r="58" spans="1:15" x14ac:dyDescent="0.15">
      <c r="A58">
        <v>1050</v>
      </c>
      <c r="B58" s="6">
        <f t="shared" si="0"/>
        <v>0.32509275994915854</v>
      </c>
      <c r="C58" s="6">
        <f t="shared" si="1"/>
        <v>1192.6326495695621</v>
      </c>
      <c r="D58" s="6">
        <f t="shared" si="2"/>
        <v>4.2079838930781521E-5</v>
      </c>
      <c r="E58" s="6">
        <f t="shared" si="5"/>
        <v>6.7032453728419067E-2</v>
      </c>
      <c r="G58">
        <v>1000</v>
      </c>
      <c r="H58" s="6">
        <f t="shared" si="3"/>
        <v>-88839.507582493141</v>
      </c>
      <c r="I58" s="6">
        <f t="shared" si="4"/>
        <v>234.54487923695157</v>
      </c>
      <c r="M58" s="5"/>
    </row>
    <row r="59" spans="1:15" x14ac:dyDescent="0.15">
      <c r="A59">
        <v>1100</v>
      </c>
      <c r="B59" s="6">
        <f t="shared" si="0"/>
        <v>0.31031581631510591</v>
      </c>
      <c r="C59" s="6">
        <f t="shared" si="1"/>
        <v>1200.9046099265802</v>
      </c>
      <c r="D59" s="6">
        <f t="shared" si="2"/>
        <v>4.3371419083112108E-5</v>
      </c>
      <c r="E59" s="6">
        <f t="shared" si="5"/>
        <v>6.9563490504601713E-2</v>
      </c>
      <c r="G59">
        <v>1050</v>
      </c>
      <c r="H59" s="6">
        <f t="shared" si="3"/>
        <v>-87175.243825533544</v>
      </c>
      <c r="I59" s="6">
        <f t="shared" si="4"/>
        <v>236.16882509786922</v>
      </c>
      <c r="M59" s="5"/>
    </row>
    <row r="60" spans="1:15" x14ac:dyDescent="0.15">
      <c r="A60">
        <v>1150</v>
      </c>
      <c r="B60" s="6">
        <f t="shared" si="0"/>
        <v>0.29682382430140569</v>
      </c>
      <c r="C60" s="6">
        <f t="shared" si="1"/>
        <v>1208.7911304241793</v>
      </c>
      <c r="D60" s="6">
        <f t="shared" si="2"/>
        <v>4.4641950617346039E-5</v>
      </c>
      <c r="E60" s="6">
        <f t="shared" si="5"/>
        <v>7.206603007440332E-2</v>
      </c>
      <c r="G60">
        <v>1100</v>
      </c>
      <c r="H60" s="6">
        <f t="shared" si="3"/>
        <v>-85499.117634031427</v>
      </c>
      <c r="I60" s="6">
        <f t="shared" si="4"/>
        <v>237.72825164498911</v>
      </c>
      <c r="M60" s="5"/>
    </row>
    <row r="61" spans="1:15" x14ac:dyDescent="0.15">
      <c r="A61">
        <v>1200</v>
      </c>
      <c r="B61" s="6">
        <f t="shared" si="0"/>
        <v>0.28445616495551374</v>
      </c>
      <c r="C61" s="6">
        <f t="shared" si="1"/>
        <v>1216.3050594830756</v>
      </c>
      <c r="D61" s="6">
        <f t="shared" si="2"/>
        <v>4.5892806556301253E-5</v>
      </c>
      <c r="E61" s="6">
        <f t="shared" si="5"/>
        <v>7.4540484230971621E-2</v>
      </c>
      <c r="G61">
        <v>1150</v>
      </c>
      <c r="H61" s="6">
        <f t="shared" si="3"/>
        <v>-83811.677937644694</v>
      </c>
      <c r="I61" s="6">
        <f t="shared" si="4"/>
        <v>239.2284086448301</v>
      </c>
      <c r="M61" s="5"/>
    </row>
    <row r="62" spans="1:15" x14ac:dyDescent="0.15">
      <c r="A62">
        <v>1250</v>
      </c>
      <c r="B62" s="6">
        <f t="shared" si="0"/>
        <v>0.27307791835729317</v>
      </c>
      <c r="C62" s="6">
        <f t="shared" si="1"/>
        <v>1223.4590363386628</v>
      </c>
      <c r="D62" s="6">
        <f t="shared" si="2"/>
        <v>4.7125191446593801E-5</v>
      </c>
      <c r="E62" s="6">
        <f t="shared" si="5"/>
        <v>7.6987175975921557E-2</v>
      </c>
      <c r="G62">
        <v>1200</v>
      </c>
      <c r="H62" s="6">
        <f t="shared" si="3"/>
        <v>-82113.455525271114</v>
      </c>
      <c r="I62" s="6">
        <f t="shared" si="4"/>
        <v>240.67389069740386</v>
      </c>
      <c r="M62" s="5"/>
    </row>
    <row r="63" spans="1:15" x14ac:dyDescent="0.15">
      <c r="A63">
        <v>1300</v>
      </c>
      <c r="B63" s="6">
        <f t="shared" si="0"/>
        <v>0.26257492149739731</v>
      </c>
      <c r="C63" s="6">
        <f t="shared" si="1"/>
        <v>1230.265491041011</v>
      </c>
      <c r="D63" s="6">
        <f t="shared" si="2"/>
        <v>4.8340171730041281E-5</v>
      </c>
      <c r="E63" s="6">
        <f t="shared" si="5"/>
        <v>7.9406370305545579E-2</v>
      </c>
      <c r="G63">
        <v>1250</v>
      </c>
      <c r="H63" s="6">
        <f t="shared" si="3"/>
        <v>-80404.963338013666</v>
      </c>
      <c r="I63" s="6">
        <f t="shared" si="4"/>
        <v>242.06874404404093</v>
      </c>
      <c r="M63" s="5"/>
    </row>
    <row r="64" spans="1:15" x14ac:dyDescent="0.15">
      <c r="A64">
        <v>1350</v>
      </c>
      <c r="B64" s="6">
        <f t="shared" si="0"/>
        <v>0.25284992440490112</v>
      </c>
      <c r="C64" s="6">
        <f t="shared" si="1"/>
        <v>1236.7366444548675</v>
      </c>
      <c r="D64" s="6">
        <f t="shared" si="2"/>
        <v>4.9538699414878023E-5</v>
      </c>
      <c r="E64" s="6">
        <f t="shared" si="5"/>
        <v>8.1798297138922407E-2</v>
      </c>
      <c r="G64">
        <v>1300</v>
      </c>
      <c r="H64" s="6">
        <f t="shared" si="3"/>
        <v>-78686.696762145395</v>
      </c>
      <c r="I64" s="6">
        <f t="shared" si="4"/>
        <v>243.4165524145487</v>
      </c>
      <c r="M64" s="5"/>
    </row>
    <row r="65" spans="1:13" x14ac:dyDescent="0.15">
      <c r="A65">
        <v>1400</v>
      </c>
      <c r="B65" s="6">
        <f t="shared" si="0"/>
        <v>0.24381956996186893</v>
      </c>
      <c r="C65" s="6">
        <f t="shared" si="1"/>
        <v>1242.8845082596556</v>
      </c>
      <c r="D65" s="6">
        <f t="shared" si="2"/>
        <v>5.0721630652010402E-5</v>
      </c>
      <c r="E65" s="6">
        <f t="shared" si="5"/>
        <v>8.4163168291952001E-2</v>
      </c>
      <c r="G65">
        <v>1350</v>
      </c>
      <c r="H65" s="6">
        <f t="shared" si="3"/>
        <v>-76959.133922074732</v>
      </c>
      <c r="I65" s="6">
        <f t="shared" si="4"/>
        <v>244.72050666399107</v>
      </c>
      <c r="M65" s="5"/>
    </row>
    <row r="66" spans="1:13" x14ac:dyDescent="0.15">
      <c r="A66">
        <v>1450</v>
      </c>
      <c r="B66" s="6">
        <f t="shared" si="0"/>
        <v>0.23541199858387343</v>
      </c>
      <c r="C66" s="6">
        <f t="shared" si="1"/>
        <v>1248.7208849494768</v>
      </c>
      <c r="D66" s="6">
        <f t="shared" si="2"/>
        <v>5.1889740433187999E-5</v>
      </c>
      <c r="E66" s="6">
        <f t="shared" si="5"/>
        <v>8.6501189959776278E-2</v>
      </c>
      <c r="G66">
        <v>1400</v>
      </c>
      <c r="H66" s="6">
        <f t="shared" si="3"/>
        <v>-75222.735973310366</v>
      </c>
      <c r="I66" s="6">
        <f t="shared" si="4"/>
        <v>245.98346173898216</v>
      </c>
      <c r="M66" s="5"/>
    </row>
    <row r="67" spans="1:13" x14ac:dyDescent="0.15">
      <c r="A67">
        <v>1500</v>
      </c>
      <c r="B67" s="6">
        <f t="shared" si="0"/>
        <v>0.22756493196441099</v>
      </c>
      <c r="C67" s="6">
        <f t="shared" si="1"/>
        <v>1254.2573678331087</v>
      </c>
      <c r="D67" s="6">
        <f t="shared" si="2"/>
        <v>5.3043734328967432E-5</v>
      </c>
      <c r="E67" s="6">
        <f t="shared" si="5"/>
        <v>8.8812571819996675E-2</v>
      </c>
      <c r="G67">
        <v>1450</v>
      </c>
      <c r="H67" s="6">
        <f t="shared" si="3"/>
        <v>-73477.947395426483</v>
      </c>
      <c r="I67" s="6">
        <f t="shared" si="4"/>
        <v>247.2079836431202</v>
      </c>
    </row>
    <row r="68" spans="1:13" x14ac:dyDescent="0.15">
      <c r="B68" s="6"/>
      <c r="C68" s="5"/>
      <c r="G68">
        <v>1500</v>
      </c>
      <c r="H68" s="6">
        <f t="shared" si="3"/>
        <v>-71725.196285027851</v>
      </c>
      <c r="I68" s="6">
        <f t="shared" si="4"/>
        <v>248.39638843715943</v>
      </c>
    </row>
    <row r="69" spans="1:13" x14ac:dyDescent="0.15">
      <c r="B69" s="6"/>
      <c r="C69" s="5"/>
    </row>
  </sheetData>
  <phoneticPr fontId="1"/>
  <pageMargins left="0.7" right="0.7" top="0.75" bottom="0.75" header="0.3" footer="0.3"/>
  <pageSetup paperSize="9" scale="5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0"/>
  <sheetViews>
    <sheetView zoomScale="90" zoomScaleNormal="90" workbookViewId="0"/>
  </sheetViews>
  <sheetFormatPr defaultRowHeight="13.5" x14ac:dyDescent="0.15"/>
  <cols>
    <col min="2" max="2" width="11" bestFit="1" customWidth="1"/>
    <col min="3" max="5" width="9.875" bestFit="1" customWidth="1"/>
    <col min="7" max="7" width="9.875" bestFit="1" customWidth="1"/>
    <col min="8" max="8" width="11" bestFit="1" customWidth="1"/>
    <col min="9" max="11" width="9.875" bestFit="1" customWidth="1"/>
    <col min="12" max="12" width="11" bestFit="1" customWidth="1"/>
    <col min="13" max="15" width="9.875" bestFit="1" customWidth="1"/>
  </cols>
  <sheetData>
    <row r="1" spans="1:4" x14ac:dyDescent="0.15">
      <c r="A1" s="1" t="s">
        <v>38</v>
      </c>
      <c r="C1" t="s">
        <v>47</v>
      </c>
    </row>
    <row r="2" spans="1:4" x14ac:dyDescent="0.15">
      <c r="A2" s="1"/>
    </row>
    <row r="3" spans="1:4" x14ac:dyDescent="0.15">
      <c r="A3" s="4" t="s">
        <v>6</v>
      </c>
      <c r="B3" s="4" t="s">
        <v>51</v>
      </c>
    </row>
    <row r="4" spans="1:4" x14ac:dyDescent="0.15">
      <c r="A4" s="2" t="s">
        <v>14</v>
      </c>
      <c r="B4" s="2" t="s">
        <v>6</v>
      </c>
      <c r="C4" s="2" t="s">
        <v>7</v>
      </c>
      <c r="D4" s="2" t="s">
        <v>8</v>
      </c>
    </row>
    <row r="5" spans="1:4" x14ac:dyDescent="0.15">
      <c r="A5">
        <v>1</v>
      </c>
      <c r="B5" s="2" t="s">
        <v>5</v>
      </c>
      <c r="C5" s="3">
        <v>1.0079400000000001</v>
      </c>
      <c r="D5">
        <v>0</v>
      </c>
    </row>
    <row r="6" spans="1:4" x14ac:dyDescent="0.15">
      <c r="A6">
        <v>2</v>
      </c>
      <c r="B6" s="2" t="s">
        <v>11</v>
      </c>
      <c r="C6" s="3">
        <v>4.0026020000000004</v>
      </c>
      <c r="D6">
        <v>0</v>
      </c>
    </row>
    <row r="7" spans="1:4" x14ac:dyDescent="0.15">
      <c r="A7">
        <v>6</v>
      </c>
      <c r="B7" s="2" t="s">
        <v>10</v>
      </c>
      <c r="C7" s="3">
        <v>12.0107</v>
      </c>
      <c r="D7">
        <v>1</v>
      </c>
    </row>
    <row r="8" spans="1:4" x14ac:dyDescent="0.15">
      <c r="A8">
        <v>7</v>
      </c>
      <c r="B8" s="2" t="s">
        <v>13</v>
      </c>
      <c r="C8" s="3">
        <v>14.0067</v>
      </c>
      <c r="D8">
        <v>0</v>
      </c>
    </row>
    <row r="9" spans="1:4" x14ac:dyDescent="0.15">
      <c r="A9">
        <v>8</v>
      </c>
      <c r="B9" s="2" t="s">
        <v>9</v>
      </c>
      <c r="C9" s="3">
        <v>15.9994</v>
      </c>
      <c r="D9">
        <v>2</v>
      </c>
    </row>
    <row r="10" spans="1:4" x14ac:dyDescent="0.15">
      <c r="A10">
        <v>18</v>
      </c>
      <c r="B10" s="2" t="s">
        <v>12</v>
      </c>
      <c r="C10" s="3">
        <v>39.948</v>
      </c>
      <c r="D10">
        <v>0</v>
      </c>
    </row>
    <row r="11" spans="1:4" x14ac:dyDescent="0.15">
      <c r="B11" s="2"/>
      <c r="C11" s="3"/>
    </row>
    <row r="12" spans="1:4" x14ac:dyDescent="0.15">
      <c r="A12" s="2" t="s">
        <v>4</v>
      </c>
      <c r="B12" s="3">
        <f>SUMPRODUCT(C5:C10,D5:D10)</f>
        <v>44.009500000000003</v>
      </c>
    </row>
    <row r="14" spans="1:4" x14ac:dyDescent="0.15">
      <c r="A14" s="4" t="s">
        <v>15</v>
      </c>
    </row>
    <row r="15" spans="1:4" x14ac:dyDescent="0.15">
      <c r="A15" s="2" t="s">
        <v>23</v>
      </c>
      <c r="B15">
        <v>200</v>
      </c>
    </row>
    <row r="16" spans="1:4" x14ac:dyDescent="0.15">
      <c r="A16" s="2" t="s">
        <v>26</v>
      </c>
      <c r="B16">
        <v>6000</v>
      </c>
    </row>
    <row r="17" spans="1:4" x14ac:dyDescent="0.15">
      <c r="A17" s="2" t="s">
        <v>34</v>
      </c>
    </row>
    <row r="18" spans="1:4" x14ac:dyDescent="0.15">
      <c r="A18" s="2" t="s">
        <v>16</v>
      </c>
      <c r="B18" s="6">
        <v>4.6365949300000002</v>
      </c>
      <c r="D18" s="6"/>
    </row>
    <row r="19" spans="1:4" x14ac:dyDescent="0.15">
      <c r="A19" s="2" t="s">
        <v>18</v>
      </c>
      <c r="B19" s="6">
        <v>2.7413199100000001E-3</v>
      </c>
      <c r="D19" s="6"/>
    </row>
    <row r="20" spans="1:4" x14ac:dyDescent="0.15">
      <c r="A20" s="2" t="s">
        <v>20</v>
      </c>
      <c r="B20" s="6">
        <v>-9.958285309999999E-7</v>
      </c>
      <c r="D20" s="6"/>
    </row>
    <row r="21" spans="1:4" x14ac:dyDescent="0.15">
      <c r="A21" s="2" t="s">
        <v>21</v>
      </c>
      <c r="B21" s="6">
        <v>1.60373011E-10</v>
      </c>
      <c r="D21" s="6"/>
    </row>
    <row r="22" spans="1:4" x14ac:dyDescent="0.15">
      <c r="A22" s="2" t="s">
        <v>22</v>
      </c>
      <c r="B22" s="6">
        <v>-9.1610346800000004E-15</v>
      </c>
      <c r="D22" s="6"/>
    </row>
    <row r="23" spans="1:4" x14ac:dyDescent="0.15">
      <c r="A23" s="2" t="s">
        <v>41</v>
      </c>
      <c r="B23" s="6">
        <v>-49024.934099999999</v>
      </c>
      <c r="D23" s="6"/>
    </row>
    <row r="24" spans="1:4" x14ac:dyDescent="0.15">
      <c r="A24" s="2" t="s">
        <v>42</v>
      </c>
      <c r="B24" s="6">
        <v>-1.9353485500000001</v>
      </c>
      <c r="D24" s="6"/>
    </row>
    <row r="25" spans="1:4" x14ac:dyDescent="0.15">
      <c r="A25" s="2" t="s">
        <v>35</v>
      </c>
      <c r="B25" s="6"/>
      <c r="D25" s="6"/>
    </row>
    <row r="26" spans="1:4" x14ac:dyDescent="0.15">
      <c r="A26" s="2" t="s">
        <v>16</v>
      </c>
      <c r="B26" s="6">
        <v>2.35677352</v>
      </c>
      <c r="D26" s="6"/>
    </row>
    <row r="27" spans="1:4" x14ac:dyDescent="0.15">
      <c r="A27" s="2" t="s">
        <v>17</v>
      </c>
      <c r="B27" s="6">
        <v>8.9845967700000005E-3</v>
      </c>
      <c r="D27" s="6"/>
    </row>
    <row r="28" spans="1:4" x14ac:dyDescent="0.15">
      <c r="A28" s="2" t="s">
        <v>19</v>
      </c>
      <c r="B28" s="6">
        <v>-7.1235626899999998E-6</v>
      </c>
      <c r="D28" s="6"/>
    </row>
    <row r="29" spans="1:4" x14ac:dyDescent="0.15">
      <c r="A29" s="2" t="s">
        <v>21</v>
      </c>
      <c r="B29" s="6">
        <v>2.4591902199999998E-9</v>
      </c>
      <c r="D29" s="6"/>
    </row>
    <row r="30" spans="1:4" x14ac:dyDescent="0.15">
      <c r="A30" s="2" t="s">
        <v>22</v>
      </c>
      <c r="B30" s="6">
        <v>-1.4369954799999999E-13</v>
      </c>
      <c r="D30" s="6"/>
    </row>
    <row r="31" spans="1:4" x14ac:dyDescent="0.15">
      <c r="A31" s="2" t="s">
        <v>41</v>
      </c>
      <c r="B31" s="6">
        <v>-48371.969700000001</v>
      </c>
      <c r="D31" s="6"/>
    </row>
    <row r="32" spans="1:4" x14ac:dyDescent="0.15">
      <c r="A32" s="2" t="s">
        <v>42</v>
      </c>
      <c r="B32" s="6">
        <v>9.9010522200000004</v>
      </c>
      <c r="D32" s="6"/>
    </row>
    <row r="33" spans="1:15" x14ac:dyDescent="0.15">
      <c r="A33" s="2"/>
      <c r="B33" s="6"/>
    </row>
    <row r="34" spans="1:15" x14ac:dyDescent="0.15">
      <c r="A34" s="4" t="s">
        <v>31</v>
      </c>
      <c r="B34" s="6"/>
    </row>
    <row r="35" spans="1:15" x14ac:dyDescent="0.15">
      <c r="A35" s="2" t="s">
        <v>29</v>
      </c>
      <c r="B35" s="3">
        <v>3.7629999999999999</v>
      </c>
    </row>
    <row r="36" spans="1:15" x14ac:dyDescent="0.15">
      <c r="A36" s="2" t="s">
        <v>30</v>
      </c>
      <c r="B36" s="3">
        <v>244</v>
      </c>
    </row>
    <row r="38" spans="1:15" x14ac:dyDescent="0.15">
      <c r="A38" s="2"/>
      <c r="B38" s="5"/>
      <c r="K38" t="s">
        <v>36</v>
      </c>
    </row>
    <row r="39" spans="1:15" x14ac:dyDescent="0.15">
      <c r="A39" s="2" t="s">
        <v>0</v>
      </c>
      <c r="B39" s="2" t="s">
        <v>2</v>
      </c>
      <c r="C39" s="2" t="s">
        <v>24</v>
      </c>
      <c r="D39" s="2" t="s">
        <v>27</v>
      </c>
      <c r="E39" s="2" t="s">
        <v>32</v>
      </c>
      <c r="G39" s="2" t="s">
        <v>0</v>
      </c>
      <c r="H39" s="7" t="s">
        <v>43</v>
      </c>
      <c r="I39" s="8" t="s">
        <v>44</v>
      </c>
      <c r="K39" s="2" t="s">
        <v>0</v>
      </c>
      <c r="L39" s="2" t="s">
        <v>2</v>
      </c>
      <c r="M39" s="2" t="s">
        <v>24</v>
      </c>
      <c r="N39" s="2" t="s">
        <v>27</v>
      </c>
      <c r="O39" s="2" t="s">
        <v>32</v>
      </c>
    </row>
    <row r="40" spans="1:15" x14ac:dyDescent="0.15">
      <c r="A40" s="2" t="s">
        <v>1</v>
      </c>
      <c r="B40" s="2" t="s">
        <v>3</v>
      </c>
      <c r="C40" s="2" t="s">
        <v>25</v>
      </c>
      <c r="D40" s="2" t="s">
        <v>28</v>
      </c>
      <c r="E40" s="2" t="s">
        <v>33</v>
      </c>
      <c r="F40" s="6"/>
      <c r="G40" s="2" t="s">
        <v>1</v>
      </c>
      <c r="H40" s="2" t="s">
        <v>45</v>
      </c>
      <c r="I40" s="2" t="s">
        <v>46</v>
      </c>
      <c r="K40" s="2" t="s">
        <v>1</v>
      </c>
      <c r="L40" s="2" t="s">
        <v>3</v>
      </c>
      <c r="M40" s="2" t="s">
        <v>25</v>
      </c>
      <c r="N40" s="2" t="s">
        <v>28</v>
      </c>
      <c r="O40" s="2" t="s">
        <v>33</v>
      </c>
    </row>
    <row r="41" spans="1:15" x14ac:dyDescent="0.15">
      <c r="A41">
        <v>200</v>
      </c>
      <c r="B41" s="6">
        <f t="shared" ref="B41:B67" si="0">101325*$B$12/1000/(A41*8.314472)</f>
        <v>2.6816270398769761</v>
      </c>
      <c r="C41" s="6">
        <f t="shared" ref="C41:C67" si="1">IF(A41&lt;$B$15, "", IF(A41&lt;1000, ($B$26+$B$27*A41+$B$28*A41^2+$B$29*A41^3+$B$30*A41^4)*8.314472/($B$12/1000), IF(A41&lt;$B$16, ($B$18+$B$19*A41+$B$20*A41^2+$B$21*A41^3+$B$22*A41^4)*8.314472/($B$12/1000), "")))</f>
        <v>734.57503231911846</v>
      </c>
      <c r="D41" s="6">
        <f t="shared" ref="D41:D67" si="2">26.69*SQRT($B$12*A41)/($B$35^2*(1.16145*(A41/$B$36)^-0.14874+0.52487*EXP(-0.7732*A41/$B$36)+2.16178*EXP(-2.43787*A41/$B$36)))*10^-7</f>
        <v>1.0002654986181428E-5</v>
      </c>
      <c r="E41" s="6">
        <f>IF(C41="", "", D41/($B$12/1000)*(C41*$B$12/1000-8.314472)*(1.32+1.77*8.314472/(C41*$B$12/1000-8.314472)))</f>
        <v>1.0549350691185231E-2</v>
      </c>
      <c r="F41" s="5"/>
      <c r="G41">
        <v>200</v>
      </c>
      <c r="H41" s="6">
        <f t="shared" ref="H41:H68" si="3">IF(G41&lt;$B$15,"",IF(G41&lt;1000,($B$26+$B$27*G41/2+$B$28*G41^2/3+$B$29*G41^3/4+$B$30*G41^4/5+$B$31/G41)*8.314472*G41,IF(G41&gt;$B$16,"",($B$18+$B$19*G41/2+$B$20*G41^2/3+$B$21*G41^3/4+$B$22*G41^4/5+$B$23/G41)*8.314472*G41)))</f>
        <v>-396924.11942058784</v>
      </c>
      <c r="I41" s="6">
        <f t="shared" ref="I41:I68" si="4">IF(G41&lt;$B$15, "", IF(G41&lt;1000, ($B$26*LN(G41)+$B$27*G41+$B$28*G41^2/2+$B$29*G41^3/3+$B$30*G41^4/4+$B$32)*8.314472, IF(G41&gt;$B$16, "", ($B$18*LN(G41)+$B$19*G41+$B$20*G41^2/2+$B$21*G41^3/3+$B$22*G41^4/4+$B$24)*8.314472)))</f>
        <v>199.95419461704984</v>
      </c>
      <c r="K41">
        <v>250</v>
      </c>
      <c r="L41" s="6">
        <v>2.1646999999999998</v>
      </c>
      <c r="M41" s="6">
        <v>805.1</v>
      </c>
      <c r="N41" s="6">
        <v>1.2539999999999999E-5</v>
      </c>
      <c r="O41" s="6">
        <v>1.29E-2</v>
      </c>
    </row>
    <row r="42" spans="1:15" x14ac:dyDescent="0.15">
      <c r="A42">
        <v>250</v>
      </c>
      <c r="B42" s="6">
        <f t="shared" si="0"/>
        <v>2.1453016319015812</v>
      </c>
      <c r="C42" s="6">
        <f t="shared" si="1"/>
        <v>792.6446741522069</v>
      </c>
      <c r="D42" s="6">
        <f t="shared" si="2"/>
        <v>1.2570572116561376E-5</v>
      </c>
      <c r="E42" s="6">
        <f t="shared" ref="E42:E67" si="5">IF(C42="", "", D42/($B$12/1000)*(C42*$B$12/1000-8.314472)*(1.32+1.77*8.314472/(C42*$B$12/1000-8.314472)))</f>
        <v>1.4221176064510142E-2</v>
      </c>
      <c r="F42" s="5"/>
      <c r="G42">
        <v>250</v>
      </c>
      <c r="H42" s="6">
        <f t="shared" si="3"/>
        <v>-395242.86105298134</v>
      </c>
      <c r="I42" s="6">
        <f t="shared" si="4"/>
        <v>207.4468322867429</v>
      </c>
      <c r="K42">
        <v>300</v>
      </c>
      <c r="L42" s="6">
        <v>1.7965</v>
      </c>
      <c r="M42" s="6">
        <v>851.8</v>
      </c>
      <c r="N42" s="6">
        <v>1.491E-5</v>
      </c>
      <c r="O42" s="6">
        <v>1.6550000000000002E-2</v>
      </c>
    </row>
    <row r="43" spans="1:15" x14ac:dyDescent="0.15">
      <c r="A43">
        <v>300</v>
      </c>
      <c r="B43" s="6">
        <f t="shared" si="0"/>
        <v>1.787751359917984</v>
      </c>
      <c r="C43" s="6">
        <f t="shared" si="1"/>
        <v>845.67625113323345</v>
      </c>
      <c r="D43" s="6">
        <f t="shared" si="2"/>
        <v>1.5070832794374848E-5</v>
      </c>
      <c r="E43" s="6">
        <f t="shared" si="5"/>
        <v>1.810472207727901E-2</v>
      </c>
      <c r="G43">
        <v>298.14999999999998</v>
      </c>
      <c r="H43" s="6">
        <f t="shared" si="3"/>
        <v>-393508.20169543743</v>
      </c>
      <c r="I43" s="6">
        <f t="shared" si="4"/>
        <v>213.7865079712918</v>
      </c>
      <c r="K43">
        <v>350</v>
      </c>
      <c r="L43" s="6">
        <v>1.5368999999999999</v>
      </c>
      <c r="M43" s="6">
        <v>898.7</v>
      </c>
      <c r="N43" s="6">
        <v>1.787E-5</v>
      </c>
      <c r="O43" s="6">
        <v>2.0500000000000001E-2</v>
      </c>
    </row>
    <row r="44" spans="1:15" x14ac:dyDescent="0.15">
      <c r="A44">
        <v>350</v>
      </c>
      <c r="B44" s="6">
        <f t="shared" si="0"/>
        <v>1.5323583085011292</v>
      </c>
      <c r="C44" s="6">
        <f t="shared" si="1"/>
        <v>893.99581679220364</v>
      </c>
      <c r="D44" s="6">
        <f t="shared" si="2"/>
        <v>1.7465595454036918E-5</v>
      </c>
      <c r="E44" s="6">
        <f t="shared" si="5"/>
        <v>2.2095558801247427E-2</v>
      </c>
      <c r="G44">
        <v>300</v>
      </c>
      <c r="H44" s="6">
        <f t="shared" si="3"/>
        <v>-393439.42512089736</v>
      </c>
      <c r="I44" s="6">
        <f t="shared" si="4"/>
        <v>214.01647274634675</v>
      </c>
      <c r="K44">
        <v>400</v>
      </c>
      <c r="L44" s="6">
        <v>1.3433999999999999</v>
      </c>
      <c r="M44" s="6">
        <v>941.69999999999993</v>
      </c>
      <c r="N44" s="6">
        <v>1.9389999999999999E-5</v>
      </c>
      <c r="O44" s="6">
        <v>2.4300000000000002E-2</v>
      </c>
    </row>
    <row r="45" spans="1:15" x14ac:dyDescent="0.15">
      <c r="A45">
        <v>400</v>
      </c>
      <c r="B45" s="6">
        <f t="shared" si="0"/>
        <v>1.3408135199384881</v>
      </c>
      <c r="C45" s="6">
        <f t="shared" si="1"/>
        <v>937.92535240472034</v>
      </c>
      <c r="D45" s="6">
        <f t="shared" si="2"/>
        <v>1.9744120588418329E-5</v>
      </c>
      <c r="E45" s="6">
        <f t="shared" si="5"/>
        <v>2.6123001355796462E-2</v>
      </c>
      <c r="G45">
        <v>350</v>
      </c>
      <c r="H45" s="6">
        <f t="shared" si="3"/>
        <v>-391524.53827702912</v>
      </c>
      <c r="I45" s="6">
        <f t="shared" si="4"/>
        <v>219.91588407930695</v>
      </c>
      <c r="K45">
        <v>450</v>
      </c>
      <c r="L45" s="6">
        <v>1.1934</v>
      </c>
      <c r="M45" s="6">
        <v>980.3</v>
      </c>
      <c r="N45" s="6">
        <v>2.1399999999999998E-5</v>
      </c>
      <c r="O45" s="6">
        <v>2.8300000000000002E-2</v>
      </c>
    </row>
    <row r="46" spans="1:15" x14ac:dyDescent="0.15">
      <c r="A46">
        <v>450</v>
      </c>
      <c r="B46" s="6">
        <f t="shared" si="0"/>
        <v>1.1918342399453228</v>
      </c>
      <c r="C46" s="6">
        <f t="shared" si="1"/>
        <v>977.7827669919792</v>
      </c>
      <c r="D46" s="6">
        <f t="shared" si="2"/>
        <v>2.1910788945027122E-5</v>
      </c>
      <c r="E46" s="6">
        <f t="shared" si="5"/>
        <v>3.0142437236326008E-2</v>
      </c>
      <c r="G46">
        <v>400</v>
      </c>
      <c r="H46" s="6">
        <f t="shared" si="3"/>
        <v>-389508.21418187564</v>
      </c>
      <c r="I46" s="6">
        <f t="shared" si="4"/>
        <v>225.29786264776018</v>
      </c>
      <c r="K46">
        <v>500</v>
      </c>
      <c r="L46" s="6">
        <v>1.0736000000000001</v>
      </c>
      <c r="M46" s="6">
        <v>1015.2</v>
      </c>
      <c r="N46" s="6">
        <v>2.3399999999999996E-5</v>
      </c>
      <c r="O46" s="6">
        <v>3.2500000000000001E-2</v>
      </c>
    </row>
    <row r="47" spans="1:15" x14ac:dyDescent="0.15">
      <c r="A47">
        <v>500</v>
      </c>
      <c r="B47" s="6">
        <f t="shared" si="0"/>
        <v>1.0726508159507906</v>
      </c>
      <c r="C47" s="6">
        <f t="shared" si="1"/>
        <v>1013.881897320773</v>
      </c>
      <c r="D47" s="6">
        <f t="shared" si="2"/>
        <v>2.3976282997919731E-5</v>
      </c>
      <c r="E47" s="6">
        <f t="shared" si="5"/>
        <v>3.4126405554412424E-2</v>
      </c>
      <c r="G47">
        <v>450</v>
      </c>
      <c r="H47" s="6">
        <f t="shared" si="3"/>
        <v>-387399.76246463577</v>
      </c>
      <c r="I47" s="6">
        <f t="shared" si="4"/>
        <v>230.26263160813343</v>
      </c>
      <c r="K47">
        <v>600</v>
      </c>
      <c r="L47" s="6">
        <v>0.89429999999999998</v>
      </c>
      <c r="M47" s="6">
        <v>1076.1000000000001</v>
      </c>
      <c r="N47" s="6">
        <v>2.7100000000000001E-5</v>
      </c>
      <c r="O47" s="6">
        <v>4.0700000000000007E-2</v>
      </c>
    </row>
    <row r="48" spans="1:15" x14ac:dyDescent="0.15">
      <c r="A48">
        <v>550</v>
      </c>
      <c r="B48" s="6">
        <f t="shared" si="0"/>
        <v>0.97513710540980947</v>
      </c>
      <c r="C48" s="6">
        <f t="shared" si="1"/>
        <v>1046.5325079034878</v>
      </c>
      <c r="D48" s="6">
        <f t="shared" si="2"/>
        <v>2.595256098181448E-5</v>
      </c>
      <c r="E48" s="6">
        <f t="shared" si="5"/>
        <v>3.8057845690206031E-2</v>
      </c>
      <c r="G48">
        <v>500</v>
      </c>
      <c r="H48" s="6">
        <f t="shared" si="3"/>
        <v>-385207.79768410139</v>
      </c>
      <c r="I48" s="6">
        <f t="shared" si="4"/>
        <v>234.88009270392712</v>
      </c>
      <c r="K48">
        <v>700</v>
      </c>
      <c r="L48" s="6">
        <v>0.76629999999999998</v>
      </c>
      <c r="M48" s="6">
        <v>1126.8</v>
      </c>
      <c r="N48" s="6">
        <v>3.0499999999999999E-5</v>
      </c>
      <c r="O48" s="6">
        <v>4.8100000000000004E-2</v>
      </c>
    </row>
    <row r="49" spans="1:15" x14ac:dyDescent="0.15">
      <c r="A49">
        <v>600</v>
      </c>
      <c r="B49" s="6">
        <f t="shared" si="0"/>
        <v>0.89387567995899198</v>
      </c>
      <c r="C49" s="6">
        <f t="shared" si="1"/>
        <v>1076.0402909981049</v>
      </c>
      <c r="D49" s="6">
        <f t="shared" si="2"/>
        <v>2.7850561795129324E-5</v>
      </c>
      <c r="E49" s="6">
        <f t="shared" si="5"/>
        <v>4.1925934971341054E-2</v>
      </c>
      <c r="G49">
        <v>550</v>
      </c>
      <c r="H49" s="6">
        <f t="shared" si="3"/>
        <v>-382940.24828955246</v>
      </c>
      <c r="I49" s="6">
        <f t="shared" si="4"/>
        <v>239.20141573480822</v>
      </c>
      <c r="K49">
        <v>800</v>
      </c>
      <c r="L49" s="6">
        <v>0.67049999999999998</v>
      </c>
      <c r="M49" s="6">
        <v>1169.2</v>
      </c>
      <c r="N49" s="6">
        <v>3.3699999999999999E-5</v>
      </c>
      <c r="O49" s="6">
        <v>5.5100000000000003E-2</v>
      </c>
    </row>
    <row r="50" spans="1:15" x14ac:dyDescent="0.15">
      <c r="A50">
        <v>650</v>
      </c>
      <c r="B50" s="6">
        <f t="shared" si="0"/>
        <v>0.82511601226983888</v>
      </c>
      <c r="C50" s="6">
        <f t="shared" si="1"/>
        <v>1102.7068666082009</v>
      </c>
      <c r="D50" s="6">
        <f t="shared" si="2"/>
        <v>2.9679469263204919E-5</v>
      </c>
      <c r="E50" s="6">
        <f t="shared" si="5"/>
        <v>4.5723866274369196E-2</v>
      </c>
      <c r="G50">
        <v>600</v>
      </c>
      <c r="H50" s="6">
        <f t="shared" si="3"/>
        <v>-380604.36558165029</v>
      </c>
      <c r="I50" s="6">
        <f t="shared" si="4"/>
        <v>243.26556383431938</v>
      </c>
      <c r="K50">
        <v>900</v>
      </c>
      <c r="L50" s="6">
        <v>0.59599999999999997</v>
      </c>
      <c r="M50" s="6">
        <v>1204.5</v>
      </c>
      <c r="N50" s="6">
        <v>3.5200000000000002E-5</v>
      </c>
      <c r="O50" s="6">
        <v>6.1800000000000001E-2</v>
      </c>
    </row>
    <row r="51" spans="1:15" x14ac:dyDescent="0.15">
      <c r="A51">
        <v>700</v>
      </c>
      <c r="B51" s="6">
        <f t="shared" si="0"/>
        <v>0.7661791542505646</v>
      </c>
      <c r="C51" s="6">
        <f t="shared" si="1"/>
        <v>1126.8297824829483</v>
      </c>
      <c r="D51" s="6">
        <f t="shared" si="2"/>
        <v>3.1446719782537077E-5</v>
      </c>
      <c r="E51" s="6">
        <f t="shared" si="5"/>
        <v>4.9447807407824208E-2</v>
      </c>
      <c r="G51">
        <v>650</v>
      </c>
      <c r="H51" s="6">
        <f t="shared" si="3"/>
        <v>-378206.73267333198</v>
      </c>
      <c r="I51" s="6">
        <f t="shared" si="4"/>
        <v>247.10319786955884</v>
      </c>
      <c r="K51">
        <v>1000</v>
      </c>
      <c r="L51" s="6">
        <v>0.53649999999999998</v>
      </c>
      <c r="M51" s="6">
        <v>1234.2</v>
      </c>
      <c r="N51" s="6">
        <v>3.9399999999999995E-5</v>
      </c>
      <c r="O51" s="6">
        <v>6.8099999999999994E-2</v>
      </c>
    </row>
    <row r="52" spans="1:15" x14ac:dyDescent="0.15">
      <c r="A52">
        <v>750</v>
      </c>
      <c r="B52" s="6">
        <f t="shared" si="0"/>
        <v>0.71510054396719358</v>
      </c>
      <c r="C52" s="6">
        <f t="shared" si="1"/>
        <v>1148.7025141171123</v>
      </c>
      <c r="D52" s="6">
        <f t="shared" si="2"/>
        <v>3.3158289744881079E-5</v>
      </c>
      <c r="E52" s="6">
        <f t="shared" si="5"/>
        <v>5.3096479972294552E-2</v>
      </c>
      <c r="G52">
        <v>700</v>
      </c>
      <c r="H52" s="6">
        <f t="shared" si="3"/>
        <v>-375753.27345070418</v>
      </c>
      <c r="I52" s="6">
        <f t="shared" si="4"/>
        <v>250.73912977299946</v>
      </c>
      <c r="M52" s="8"/>
    </row>
    <row r="53" spans="1:15" x14ac:dyDescent="0.15">
      <c r="A53">
        <v>800</v>
      </c>
      <c r="B53" s="6">
        <f t="shared" si="0"/>
        <v>0.67040675996924404</v>
      </c>
      <c r="C53" s="6">
        <f t="shared" si="1"/>
        <v>1168.6144647510546</v>
      </c>
      <c r="D53" s="6">
        <f t="shared" si="2"/>
        <v>3.4819035687252415E-5</v>
      </c>
      <c r="E53" s="6">
        <f t="shared" si="5"/>
        <v>5.6671013683487662E-2</v>
      </c>
      <c r="G53">
        <v>750</v>
      </c>
      <c r="H53" s="6">
        <f t="shared" si="3"/>
        <v>-373249.26153393718</v>
      </c>
      <c r="I53" s="6">
        <f t="shared" si="4"/>
        <v>254.19392741468064</v>
      </c>
      <c r="M53" s="2"/>
    </row>
    <row r="54" spans="1:15" x14ac:dyDescent="0.15">
      <c r="A54">
        <v>850</v>
      </c>
      <c r="B54" s="6">
        <f t="shared" si="0"/>
        <v>0.6309710682063473</v>
      </c>
      <c r="C54" s="6">
        <f t="shared" si="1"/>
        <v>1186.850965370732</v>
      </c>
      <c r="D54" s="6">
        <f t="shared" si="2"/>
        <v>3.643299353448158E-5</v>
      </c>
      <c r="E54" s="6">
        <f t="shared" si="5"/>
        <v>6.0174892280578214E-2</v>
      </c>
      <c r="G54">
        <v>800</v>
      </c>
      <c r="H54" s="6">
        <f t="shared" si="3"/>
        <v>-370699.32923815883</v>
      </c>
      <c r="I54" s="6">
        <f t="shared" si="4"/>
        <v>257.48500046567017</v>
      </c>
      <c r="K54" s="2" t="s">
        <v>0</v>
      </c>
      <c r="L54" s="7" t="s">
        <v>43</v>
      </c>
      <c r="M54" s="6"/>
    </row>
    <row r="55" spans="1:15" x14ac:dyDescent="0.15">
      <c r="A55">
        <v>900</v>
      </c>
      <c r="B55" s="6">
        <f t="shared" si="0"/>
        <v>0.59591711997266139</v>
      </c>
      <c r="C55" s="6">
        <f t="shared" si="1"/>
        <v>1203.6932747076958</v>
      </c>
      <c r="D55" s="6">
        <f t="shared" si="2"/>
        <v>3.8003609921242298E-5</v>
      </c>
      <c r="E55" s="6">
        <f t="shared" si="5"/>
        <v>6.3613905920380742E-2</v>
      </c>
      <c r="G55">
        <v>850</v>
      </c>
      <c r="H55" s="6">
        <f t="shared" si="3"/>
        <v>-368107.47653434885</v>
      </c>
      <c r="I55" s="6">
        <f t="shared" si="4"/>
        <v>260.62735648860394</v>
      </c>
      <c r="K55" s="2" t="s">
        <v>1</v>
      </c>
      <c r="L55" s="2" t="s">
        <v>45</v>
      </c>
    </row>
    <row r="56" spans="1:15" x14ac:dyDescent="0.15">
      <c r="A56">
        <v>950</v>
      </c>
      <c r="B56" s="6">
        <f t="shared" si="0"/>
        <v>0.56455306102673175</v>
      </c>
      <c r="C56" s="6">
        <f t="shared" si="1"/>
        <v>1219.418579239092</v>
      </c>
      <c r="D56" s="6">
        <f t="shared" si="2"/>
        <v>3.9533907802995545E-5</v>
      </c>
      <c r="E56" s="6">
        <f t="shared" si="5"/>
        <v>6.699607920177629E-2</v>
      </c>
      <c r="G56">
        <v>900</v>
      </c>
      <c r="H56" s="6">
        <f t="shared" si="3"/>
        <v>-365477.08001023263</v>
      </c>
      <c r="I56" s="6">
        <f t="shared" si="4"/>
        <v>263.63414058527411</v>
      </c>
      <c r="K56">
        <v>298.14999999999998</v>
      </c>
      <c r="L56" s="6">
        <f>-47328.1047*8.314472</f>
        <v>-393508.20134121843</v>
      </c>
    </row>
    <row r="57" spans="1:15" x14ac:dyDescent="0.15">
      <c r="A57">
        <v>1000</v>
      </c>
      <c r="B57" s="6">
        <f t="shared" si="0"/>
        <v>0.5363254079753953</v>
      </c>
      <c r="C57" s="6">
        <f t="shared" si="1"/>
        <v>1234.2999957041357</v>
      </c>
      <c r="D57" s="6">
        <f t="shared" si="2"/>
        <v>4.1026598834268783E-5</v>
      </c>
      <c r="E57" s="6">
        <f t="shared" si="5"/>
        <v>7.0331570633454937E-2</v>
      </c>
      <c r="G57">
        <v>950</v>
      </c>
      <c r="H57" s="6">
        <f t="shared" si="3"/>
        <v>-362810.90183117503</v>
      </c>
      <c r="I57" s="6">
        <f t="shared" si="4"/>
        <v>266.51702894420379</v>
      </c>
      <c r="M57" s="5"/>
    </row>
    <row r="58" spans="1:15" x14ac:dyDescent="0.15">
      <c r="A58">
        <v>1050</v>
      </c>
      <c r="B58" s="6">
        <f t="shared" si="0"/>
        <v>0.51078610283370973</v>
      </c>
      <c r="C58" s="6">
        <f t="shared" si="1"/>
        <v>1245.313935326752</v>
      </c>
      <c r="D58" s="6">
        <f t="shared" si="2"/>
        <v>4.2484156564919431E-5</v>
      </c>
      <c r="E58" s="6">
        <f t="shared" si="5"/>
        <v>7.3447901881782893E-2</v>
      </c>
      <c r="G58">
        <v>1000</v>
      </c>
      <c r="H58" s="6">
        <f t="shared" si="3"/>
        <v>-360111.09842325514</v>
      </c>
      <c r="I58" s="6">
        <f t="shared" si="4"/>
        <v>269.28652178119029</v>
      </c>
      <c r="M58" s="5"/>
    </row>
    <row r="59" spans="1:15" x14ac:dyDescent="0.15">
      <c r="A59">
        <v>1100</v>
      </c>
      <c r="B59" s="6">
        <f t="shared" si="0"/>
        <v>0.48756855270490473</v>
      </c>
      <c r="C59" s="6">
        <f t="shared" si="1"/>
        <v>1255.807126630134</v>
      </c>
      <c r="D59" s="6">
        <f t="shared" si="2"/>
        <v>4.3908862641591677E-5</v>
      </c>
      <c r="E59" s="6">
        <f t="shared" si="5"/>
        <v>7.6519159280972596E-2</v>
      </c>
      <c r="G59">
        <v>1050</v>
      </c>
      <c r="H59" s="6">
        <f t="shared" si="3"/>
        <v>-357382.8371128969</v>
      </c>
      <c r="I59" s="6">
        <f t="shared" si="4"/>
        <v>271.94867196948502</v>
      </c>
      <c r="M59" s="5"/>
    </row>
    <row r="60" spans="1:15" x14ac:dyDescent="0.15">
      <c r="A60">
        <v>1150</v>
      </c>
      <c r="B60" s="6">
        <f t="shared" si="0"/>
        <v>0.46636991997860455</v>
      </c>
      <c r="C60" s="6">
        <f t="shared" si="1"/>
        <v>1265.7967117567898</v>
      </c>
      <c r="D60" s="6">
        <f t="shared" si="2"/>
        <v>4.5302835400962126E-5</v>
      </c>
      <c r="E60" s="6">
        <f t="shared" si="5"/>
        <v>7.9545784335042127E-2</v>
      </c>
      <c r="G60">
        <v>1100</v>
      </c>
      <c r="H60" s="6">
        <f t="shared" si="3"/>
        <v>-354630.91601778398</v>
      </c>
      <c r="I60" s="6">
        <f t="shared" si="4"/>
        <v>274.50897693360997</v>
      </c>
      <c r="M60" s="5"/>
    </row>
    <row r="61" spans="1:15" x14ac:dyDescent="0.15">
      <c r="A61">
        <v>1200</v>
      </c>
      <c r="B61" s="6">
        <f t="shared" si="0"/>
        <v>0.44693783997949599</v>
      </c>
      <c r="C61" s="6">
        <f t="shared" si="1"/>
        <v>1275.2995732376667</v>
      </c>
      <c r="D61" s="6">
        <f t="shared" si="2"/>
        <v>4.6668047570659259E-5</v>
      </c>
      <c r="E61" s="6">
        <f t="shared" si="5"/>
        <v>8.2528309844372608E-2</v>
      </c>
      <c r="G61">
        <v>1150</v>
      </c>
      <c r="H61" s="6">
        <f t="shared" si="3"/>
        <v>-351856.46212354052</v>
      </c>
      <c r="I61" s="6">
        <f t="shared" si="4"/>
        <v>276.97549185612337</v>
      </c>
      <c r="M61" s="5"/>
    </row>
    <row r="62" spans="1:15" x14ac:dyDescent="0.15">
      <c r="A62">
        <v>1250</v>
      </c>
      <c r="B62" s="6">
        <f t="shared" si="0"/>
        <v>0.42906032638031616</v>
      </c>
      <c r="C62" s="6">
        <f t="shared" si="1"/>
        <v>1284.3323339921521</v>
      </c>
      <c r="D62" s="6">
        <f t="shared" si="2"/>
        <v>4.8006337621490126E-5</v>
      </c>
      <c r="E62" s="6">
        <f t="shared" si="5"/>
        <v>8.546734858500743E-2</v>
      </c>
      <c r="G62">
        <v>1200</v>
      </c>
      <c r="H62" s="6">
        <f t="shared" si="3"/>
        <v>-349060.56498056877</v>
      </c>
      <c r="I62" s="6">
        <f t="shared" si="4"/>
        <v>279.35527481557943</v>
      </c>
      <c r="M62" s="5"/>
    </row>
    <row r="63" spans="1:15" x14ac:dyDescent="0.15">
      <c r="A63">
        <v>1300</v>
      </c>
      <c r="B63" s="6">
        <f t="shared" si="0"/>
        <v>0.41255800613491944</v>
      </c>
      <c r="C63" s="6">
        <f t="shared" si="1"/>
        <v>1292.9113573280747</v>
      </c>
      <c r="D63" s="6">
        <f t="shared" si="2"/>
        <v>4.9319417693942348E-5</v>
      </c>
      <c r="E63" s="6">
        <f t="shared" si="5"/>
        <v>8.8363579013680277E-2</v>
      </c>
      <c r="G63">
        <v>1250</v>
      </c>
      <c r="H63" s="6">
        <f t="shared" si="3"/>
        <v>-346244.27727531811</v>
      </c>
      <c r="I63" s="6">
        <f t="shared" si="4"/>
        <v>281.6545492359063</v>
      </c>
      <c r="M63" s="5"/>
    </row>
    <row r="64" spans="1:15" x14ac:dyDescent="0.15">
      <c r="A64">
        <v>1350</v>
      </c>
      <c r="B64" s="6">
        <f t="shared" si="0"/>
        <v>0.39727807998177422</v>
      </c>
      <c r="C64" s="6">
        <f t="shared" si="1"/>
        <v>1301.0527469417013</v>
      </c>
      <c r="D64" s="6">
        <f t="shared" si="2"/>
        <v>5.0608879881689455E-5</v>
      </c>
      <c r="E64" s="6">
        <f t="shared" si="5"/>
        <v>9.1217730682610312E-2</v>
      </c>
      <c r="G64">
        <v>1300</v>
      </c>
      <c r="H64" s="6">
        <f t="shared" si="3"/>
        <v>-343408.61540155392</v>
      </c>
      <c r="I64" s="6">
        <f t="shared" si="4"/>
        <v>283.8788344556516</v>
      </c>
      <c r="M64" s="5"/>
    </row>
    <row r="65" spans="1:13" x14ac:dyDescent="0.15">
      <c r="A65">
        <v>1400</v>
      </c>
      <c r="B65" s="6">
        <f t="shared" si="0"/>
        <v>0.3830895771252823</v>
      </c>
      <c r="C65" s="6">
        <f t="shared" si="1"/>
        <v>1308.7723469177408</v>
      </c>
      <c r="D65" s="6">
        <f t="shared" si="2"/>
        <v>5.1876201889564653E-5</v>
      </c>
      <c r="E65" s="6">
        <f t="shared" si="5"/>
        <v>9.4030570876511288E-2</v>
      </c>
      <c r="G65">
        <v>1350</v>
      </c>
      <c r="H65" s="6">
        <f t="shared" si="3"/>
        <v>-340554.56003162602</v>
      </c>
      <c r="I65" s="6">
        <f t="shared" si="4"/>
        <v>286.03305164205221</v>
      </c>
      <c r="M65" s="5"/>
    </row>
    <row r="66" spans="1:13" x14ac:dyDescent="0.15">
      <c r="A66">
        <v>1450</v>
      </c>
      <c r="B66" s="6">
        <f t="shared" si="0"/>
        <v>0.36987959170716911</v>
      </c>
      <c r="C66" s="6">
        <f t="shared" si="1"/>
        <v>1316.0857417293398</v>
      </c>
      <c r="D66" s="6">
        <f t="shared" si="2"/>
        <v>5.3122752592045118E-5</v>
      </c>
      <c r="E66" s="6">
        <f t="shared" si="5"/>
        <v>9.680289320436096E-2</v>
      </c>
      <c r="G66">
        <v>1400</v>
      </c>
      <c r="H66" s="6">
        <f t="shared" si="3"/>
        <v>-337683.05668773764</v>
      </c>
      <c r="I66" s="6">
        <f t="shared" si="4"/>
        <v>288.12161043392626</v>
      </c>
      <c r="M66" s="5"/>
    </row>
    <row r="67" spans="1:13" x14ac:dyDescent="0.15">
      <c r="A67">
        <v>1500</v>
      </c>
      <c r="B67" s="6">
        <f t="shared" si="0"/>
        <v>0.35755027198359679</v>
      </c>
      <c r="C67" s="6">
        <f t="shared" si="1"/>
        <v>1323.0082562380858</v>
      </c>
      <c r="D67" s="6">
        <f t="shared" si="2"/>
        <v>5.4349797717464009E-5</v>
      </c>
      <c r="E67" s="6">
        <f t="shared" si="5"/>
        <v>9.9535508385193733E-2</v>
      </c>
      <c r="G67">
        <v>1450</v>
      </c>
      <c r="H67" s="6">
        <f t="shared" si="3"/>
        <v>-334795.01631321397</v>
      </c>
      <c r="I67" s="6">
        <f t="shared" si="4"/>
        <v>290.14848037375629</v>
      </c>
      <c r="M67" s="5"/>
    </row>
    <row r="68" spans="1:13" x14ac:dyDescent="0.15">
      <c r="B68" s="6"/>
      <c r="C68" s="5"/>
      <c r="G68">
        <v>1500</v>
      </c>
      <c r="H68" s="6">
        <f t="shared" si="3"/>
        <v>-331891.31584377127</v>
      </c>
      <c r="I68" s="6">
        <f t="shared" si="4"/>
        <v>292.11725022500519</v>
      </c>
      <c r="M68" s="5"/>
    </row>
    <row r="69" spans="1:13" x14ac:dyDescent="0.15">
      <c r="B69" s="6"/>
      <c r="C69" s="5"/>
      <c r="M69" s="5"/>
    </row>
    <row r="70" spans="1:13" x14ac:dyDescent="0.15">
      <c r="M70" s="5"/>
    </row>
  </sheetData>
  <phoneticPr fontId="1"/>
  <pageMargins left="0.7" right="0.7" top="0.75" bottom="0.75" header="0.3" footer="0.3"/>
  <pageSetup paperSize="9" scale="5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zoomScale="90" zoomScaleNormal="90" workbookViewId="0"/>
  </sheetViews>
  <sheetFormatPr defaultRowHeight="13.5" x14ac:dyDescent="0.15"/>
  <cols>
    <col min="2" max="2" width="11" bestFit="1" customWidth="1"/>
    <col min="3" max="5" width="9.875" bestFit="1" customWidth="1"/>
    <col min="7" max="7" width="9.875" bestFit="1" customWidth="1"/>
    <col min="8" max="8" width="11" bestFit="1" customWidth="1"/>
    <col min="9" max="11" width="9.875" bestFit="1" customWidth="1"/>
    <col min="12" max="12" width="11" bestFit="1" customWidth="1"/>
    <col min="13" max="15" width="9.875" bestFit="1" customWidth="1"/>
  </cols>
  <sheetData>
    <row r="1" spans="1:4" x14ac:dyDescent="0.15">
      <c r="A1" s="1" t="s">
        <v>38</v>
      </c>
      <c r="C1" t="s">
        <v>47</v>
      </c>
    </row>
    <row r="2" spans="1:4" x14ac:dyDescent="0.15">
      <c r="A2" s="1"/>
    </row>
    <row r="3" spans="1:4" x14ac:dyDescent="0.15">
      <c r="A3" s="4" t="s">
        <v>6</v>
      </c>
      <c r="B3" s="4" t="s">
        <v>71</v>
      </c>
    </row>
    <row r="4" spans="1:4" x14ac:dyDescent="0.15">
      <c r="A4" s="2" t="s">
        <v>14</v>
      </c>
      <c r="B4" s="2" t="s">
        <v>6</v>
      </c>
      <c r="C4" s="2" t="s">
        <v>7</v>
      </c>
      <c r="D4" s="2" t="s">
        <v>8</v>
      </c>
    </row>
    <row r="5" spans="1:4" x14ac:dyDescent="0.15">
      <c r="A5">
        <v>1</v>
      </c>
      <c r="B5" s="2" t="s">
        <v>5</v>
      </c>
      <c r="C5" s="3">
        <v>1.0079400000000001</v>
      </c>
      <c r="D5">
        <v>2</v>
      </c>
    </row>
    <row r="6" spans="1:4" x14ac:dyDescent="0.15">
      <c r="A6">
        <v>2</v>
      </c>
      <c r="B6" s="2" t="s">
        <v>11</v>
      </c>
      <c r="C6" s="3">
        <v>4.0026020000000004</v>
      </c>
      <c r="D6">
        <v>0</v>
      </c>
    </row>
    <row r="7" spans="1:4" x14ac:dyDescent="0.15">
      <c r="A7">
        <v>6</v>
      </c>
      <c r="B7" s="2" t="s">
        <v>10</v>
      </c>
      <c r="C7" s="3">
        <v>12.0107</v>
      </c>
      <c r="D7">
        <v>0</v>
      </c>
    </row>
    <row r="8" spans="1:4" x14ac:dyDescent="0.15">
      <c r="A8">
        <v>7</v>
      </c>
      <c r="B8" s="2" t="s">
        <v>13</v>
      </c>
      <c r="C8" s="3">
        <v>14.0067</v>
      </c>
      <c r="D8">
        <v>0</v>
      </c>
    </row>
    <row r="9" spans="1:4" x14ac:dyDescent="0.15">
      <c r="A9">
        <v>8</v>
      </c>
      <c r="B9" s="2" t="s">
        <v>9</v>
      </c>
      <c r="C9" s="3">
        <v>15.9994</v>
      </c>
      <c r="D9">
        <v>1</v>
      </c>
    </row>
    <row r="10" spans="1:4" x14ac:dyDescent="0.15">
      <c r="A10">
        <v>18</v>
      </c>
      <c r="B10" s="2" t="s">
        <v>12</v>
      </c>
      <c r="C10" s="3">
        <v>39.948</v>
      </c>
      <c r="D10">
        <v>0</v>
      </c>
    </row>
    <row r="11" spans="1:4" x14ac:dyDescent="0.15">
      <c r="B11" s="2"/>
      <c r="C11" s="3"/>
    </row>
    <row r="12" spans="1:4" x14ac:dyDescent="0.15">
      <c r="A12" s="2" t="s">
        <v>4</v>
      </c>
      <c r="B12" s="3">
        <f>SUMPRODUCT(C5:C10,D5:D10)</f>
        <v>18.015280000000001</v>
      </c>
    </row>
    <row r="14" spans="1:4" x14ac:dyDescent="0.15">
      <c r="A14" s="4" t="s">
        <v>15</v>
      </c>
    </row>
    <row r="15" spans="1:4" x14ac:dyDescent="0.15">
      <c r="A15" s="2" t="s">
        <v>23</v>
      </c>
      <c r="B15">
        <v>200</v>
      </c>
    </row>
    <row r="16" spans="1:4" x14ac:dyDescent="0.15">
      <c r="A16" s="2" t="s">
        <v>26</v>
      </c>
      <c r="B16">
        <v>6000</v>
      </c>
    </row>
    <row r="17" spans="1:4" x14ac:dyDescent="0.15">
      <c r="A17" s="2" t="s">
        <v>34</v>
      </c>
    </row>
    <row r="18" spans="1:4" x14ac:dyDescent="0.15">
      <c r="A18" s="2" t="s">
        <v>16</v>
      </c>
      <c r="B18" s="6">
        <v>2.6770378699999999</v>
      </c>
      <c r="D18" s="6"/>
    </row>
    <row r="19" spans="1:4" x14ac:dyDescent="0.15">
      <c r="A19" s="2" t="s">
        <v>18</v>
      </c>
      <c r="B19" s="6">
        <v>2.97318329E-3</v>
      </c>
      <c r="D19" s="6"/>
    </row>
    <row r="20" spans="1:4" x14ac:dyDescent="0.15">
      <c r="A20" s="2" t="s">
        <v>20</v>
      </c>
      <c r="B20" s="6">
        <v>-7.7376968999999996E-7</v>
      </c>
      <c r="D20" s="6"/>
    </row>
    <row r="21" spans="1:4" x14ac:dyDescent="0.15">
      <c r="A21" s="2" t="s">
        <v>21</v>
      </c>
      <c r="B21" s="6">
        <v>9.4433668899999999E-11</v>
      </c>
      <c r="D21" s="6"/>
    </row>
    <row r="22" spans="1:4" x14ac:dyDescent="0.15">
      <c r="A22" s="2" t="s">
        <v>22</v>
      </c>
      <c r="B22" s="6">
        <v>-4.2690095900000004E-15</v>
      </c>
      <c r="D22" s="6"/>
    </row>
    <row r="23" spans="1:4" x14ac:dyDescent="0.15">
      <c r="A23" s="2" t="s">
        <v>41</v>
      </c>
      <c r="B23" s="6">
        <v>-29885.893800000002</v>
      </c>
      <c r="D23" s="6"/>
    </row>
    <row r="24" spans="1:4" x14ac:dyDescent="0.15">
      <c r="A24" s="2" t="s">
        <v>42</v>
      </c>
      <c r="B24" s="6">
        <v>6.8825557100000001</v>
      </c>
      <c r="D24" s="6"/>
    </row>
    <row r="25" spans="1:4" x14ac:dyDescent="0.15">
      <c r="A25" s="2" t="s">
        <v>35</v>
      </c>
      <c r="B25" s="6"/>
      <c r="D25" s="6"/>
    </row>
    <row r="26" spans="1:4" x14ac:dyDescent="0.15">
      <c r="A26" s="2" t="s">
        <v>16</v>
      </c>
      <c r="B26" s="6">
        <v>4.1986405600000003</v>
      </c>
      <c r="D26" s="6"/>
    </row>
    <row r="27" spans="1:4" x14ac:dyDescent="0.15">
      <c r="A27" s="2" t="s">
        <v>17</v>
      </c>
      <c r="B27" s="6">
        <v>-2.0364641E-3</v>
      </c>
      <c r="D27" s="6"/>
    </row>
    <row r="28" spans="1:4" x14ac:dyDescent="0.15">
      <c r="A28" s="2" t="s">
        <v>19</v>
      </c>
      <c r="B28" s="6">
        <v>6.5204021099999997E-6</v>
      </c>
      <c r="D28" s="6"/>
    </row>
    <row r="29" spans="1:4" x14ac:dyDescent="0.15">
      <c r="A29" s="2" t="s">
        <v>21</v>
      </c>
      <c r="B29" s="6">
        <v>-5.4879706200000003E-9</v>
      </c>
      <c r="D29" s="6"/>
    </row>
    <row r="30" spans="1:4" x14ac:dyDescent="0.15">
      <c r="A30" s="2" t="s">
        <v>22</v>
      </c>
      <c r="B30" s="6">
        <v>1.77197817E-12</v>
      </c>
      <c r="D30" s="6"/>
    </row>
    <row r="31" spans="1:4" x14ac:dyDescent="0.15">
      <c r="A31" s="2" t="s">
        <v>41</v>
      </c>
      <c r="B31" s="6">
        <v>-30293.726699999999</v>
      </c>
      <c r="D31" s="6"/>
    </row>
    <row r="32" spans="1:4" x14ac:dyDescent="0.15">
      <c r="A32" s="2" t="s">
        <v>42</v>
      </c>
      <c r="B32" s="6">
        <v>-0.84903220800000001</v>
      </c>
      <c r="D32" s="6"/>
    </row>
    <row r="33" spans="1:15" x14ac:dyDescent="0.15">
      <c r="A33" s="2"/>
      <c r="B33" s="6"/>
    </row>
    <row r="34" spans="1:15" x14ac:dyDescent="0.15">
      <c r="A34" s="4" t="s">
        <v>31</v>
      </c>
      <c r="B34" s="6"/>
    </row>
    <row r="35" spans="1:15" x14ac:dyDescent="0.15">
      <c r="A35" s="2" t="s">
        <v>29</v>
      </c>
      <c r="B35" s="3">
        <v>2.641</v>
      </c>
    </row>
    <row r="36" spans="1:15" x14ac:dyDescent="0.15">
      <c r="A36" s="2" t="s">
        <v>30</v>
      </c>
      <c r="B36" s="3">
        <v>809.1</v>
      </c>
    </row>
    <row r="38" spans="1:15" x14ac:dyDescent="0.15">
      <c r="A38" s="2"/>
      <c r="B38" s="5"/>
      <c r="K38" t="s">
        <v>36</v>
      </c>
    </row>
    <row r="39" spans="1:15" x14ac:dyDescent="0.15">
      <c r="A39" s="2" t="s">
        <v>0</v>
      </c>
      <c r="B39" s="2" t="s">
        <v>2</v>
      </c>
      <c r="C39" s="2" t="s">
        <v>24</v>
      </c>
      <c r="D39" s="2" t="s">
        <v>27</v>
      </c>
      <c r="E39" s="2" t="s">
        <v>32</v>
      </c>
      <c r="G39" s="2" t="s">
        <v>0</v>
      </c>
      <c r="H39" s="7" t="s">
        <v>43</v>
      </c>
      <c r="I39" s="8" t="s">
        <v>44</v>
      </c>
      <c r="K39" s="2" t="s">
        <v>0</v>
      </c>
      <c r="L39" s="2" t="s">
        <v>2</v>
      </c>
      <c r="M39" s="2" t="s">
        <v>24</v>
      </c>
      <c r="N39" s="2" t="s">
        <v>27</v>
      </c>
      <c r="O39" s="2" t="s">
        <v>32</v>
      </c>
    </row>
    <row r="40" spans="1:15" x14ac:dyDescent="0.15">
      <c r="A40" s="2" t="s">
        <v>1</v>
      </c>
      <c r="B40" s="2" t="s">
        <v>3</v>
      </c>
      <c r="C40" s="2" t="s">
        <v>25</v>
      </c>
      <c r="D40" s="2" t="s">
        <v>28</v>
      </c>
      <c r="E40" s="2" t="s">
        <v>33</v>
      </c>
      <c r="F40" s="6"/>
      <c r="G40" s="2" t="s">
        <v>1</v>
      </c>
      <c r="H40" s="2" t="s">
        <v>45</v>
      </c>
      <c r="I40" s="2" t="s">
        <v>46</v>
      </c>
      <c r="K40" s="2" t="s">
        <v>1</v>
      </c>
      <c r="L40" s="2" t="s">
        <v>3</v>
      </c>
      <c r="M40" s="2" t="s">
        <v>25</v>
      </c>
      <c r="N40" s="2" t="s">
        <v>28</v>
      </c>
      <c r="O40" s="2" t="s">
        <v>33</v>
      </c>
    </row>
    <row r="41" spans="1:15" x14ac:dyDescent="0.15">
      <c r="A41">
        <v>400</v>
      </c>
      <c r="B41" s="6">
        <f t="shared" ref="B41:B63" si="0">101325*$B$12/1000/(A41*8.314472)</f>
        <v>0.54886174552034084</v>
      </c>
      <c r="C41" s="6">
        <f t="shared" ref="C41:C63" si="1">IF(A41&lt;$B$15, "", IF(A41&lt;1000, ($B$26+$B$27*A41+$B$28*A41^2+$B$29*A41^3+$B$30*A41^4)*8.314472/($B$12/1000), IF(A41&lt;$B$16, ($B$18+$B$19*A41+$B$20*A41^2+$B$21*A41^3+$B$22*A41^4)*8.314472/($B$12/1000), "")))</f>
        <v>1902.1461457409671</v>
      </c>
      <c r="D41" s="6">
        <f t="shared" ref="D41:D63" si="2">26.69*SQRT($B$12*A41)/($B$35^2*(1.16145*(A41/$B$36)^-0.14874+0.52487*EXP(-0.7732*A41/$B$36)+2.16178*EXP(-2.43787*A41/$B$36)))*10^-7</f>
        <v>1.4150279716391688E-5</v>
      </c>
      <c r="E41" s="6">
        <f t="shared" ref="E41:E63" si="3">IF(C41="", "", D41/($B$12/1000)*(C41*$B$12/1000-8.314472)*(1.32+1.77*8.314472/(C41*$B$12/1000-8.314472)))</f>
        <v>3.8467795922259587E-2</v>
      </c>
      <c r="F41" s="5"/>
      <c r="G41">
        <v>200</v>
      </c>
      <c r="H41" s="6">
        <f t="shared" ref="H41:H68" si="4">IF(G41&lt;$B$15,"",IF(G41&lt;1000,($B$26+$B$27*G41/2+$B$28*G41^2/3+$B$29*G41^3/4+$B$30*G41^4/5+$B$31/G41)*8.314472*G41,IF(G41&gt;$B$16,"",($B$18+$B$19*G41/2+$B$20*G41^2/3+$B$21*G41^3/4+$B$22*G41^4/5+$B$23/G41)*8.314472*G41)))</f>
        <v>-245105.82806920688</v>
      </c>
      <c r="I41" s="6">
        <f t="shared" ref="I41:I68" si="5">IF(G41&lt;$B$15, "", IF(G41&lt;1000, ($B$26*LN(G41)+$B$27*G41+$B$28*G41^2/2+$B$29*G41^3/3+$B$30*G41^4/4+$B$32)*8.314472, IF(G41&gt;$B$16, "", ($B$18*LN(G41)+$B$19*G41+$B$20*G41^2/2+$B$21*G41^3/3+$B$22*G41^4/4+$B$24)*8.314472)))</f>
        <v>175.48430992296625</v>
      </c>
      <c r="K41">
        <v>400</v>
      </c>
      <c r="L41" s="6">
        <v>0.55500000000000005</v>
      </c>
      <c r="M41" s="6">
        <v>2000</v>
      </c>
      <c r="N41" s="6">
        <v>1.3289999999999998E-5</v>
      </c>
      <c r="O41" s="6">
        <v>2.6839999999999999E-2</v>
      </c>
    </row>
    <row r="42" spans="1:15" x14ac:dyDescent="0.15">
      <c r="A42">
        <v>450</v>
      </c>
      <c r="B42" s="6">
        <f t="shared" si="0"/>
        <v>0.48787710712919191</v>
      </c>
      <c r="C42" s="6">
        <f t="shared" si="1"/>
        <v>1926.9448189279087</v>
      </c>
      <c r="D42" s="6">
        <f t="shared" si="2"/>
        <v>1.5907354819849065E-5</v>
      </c>
      <c r="E42" s="6">
        <f t="shared" si="3"/>
        <v>4.3765152246929492E-2</v>
      </c>
      <c r="F42" s="5"/>
      <c r="G42">
        <v>250</v>
      </c>
      <c r="H42" s="6">
        <f t="shared" si="4"/>
        <v>-243437.42100470467</v>
      </c>
      <c r="I42" s="6">
        <f t="shared" si="5"/>
        <v>182.92995242582307</v>
      </c>
      <c r="K42">
        <v>450</v>
      </c>
      <c r="L42" s="6">
        <v>0.49109999999999998</v>
      </c>
      <c r="M42" s="6">
        <v>1980</v>
      </c>
      <c r="N42" s="6">
        <v>1.5269999999999998E-5</v>
      </c>
      <c r="O42" s="6">
        <v>3.1050000000000001E-2</v>
      </c>
    </row>
    <row r="43" spans="1:15" x14ac:dyDescent="0.15">
      <c r="A43">
        <v>500</v>
      </c>
      <c r="B43" s="6">
        <f t="shared" si="0"/>
        <v>0.43908939641627276</v>
      </c>
      <c r="C43" s="6">
        <f t="shared" si="1"/>
        <v>1954.6719157782384</v>
      </c>
      <c r="D43" s="6">
        <f t="shared" si="2"/>
        <v>1.7695563940693154E-5</v>
      </c>
      <c r="E43" s="6">
        <f t="shared" si="3"/>
        <v>4.9332620877700947E-2</v>
      </c>
      <c r="G43">
        <v>298.14999999999998</v>
      </c>
      <c r="H43" s="6">
        <f t="shared" si="4"/>
        <v>-241824.90558118682</v>
      </c>
      <c r="I43" s="6">
        <f t="shared" si="5"/>
        <v>188.82817819896141</v>
      </c>
      <c r="K43">
        <v>500</v>
      </c>
      <c r="L43" s="6">
        <v>0.441</v>
      </c>
      <c r="M43" s="6">
        <v>1983</v>
      </c>
      <c r="N43" s="6">
        <v>1.7269999999999999E-5</v>
      </c>
      <c r="O43" s="6">
        <v>3.5970000000000002E-2</v>
      </c>
    </row>
    <row r="44" spans="1:15" x14ac:dyDescent="0.15">
      <c r="A44">
        <v>550</v>
      </c>
      <c r="B44" s="6">
        <f t="shared" si="0"/>
        <v>0.39917217856024795</v>
      </c>
      <c r="C44" s="6">
        <f t="shared" si="1"/>
        <v>1984.5931946404298</v>
      </c>
      <c r="D44" s="6">
        <f t="shared" si="2"/>
        <v>1.9507571313181416E-5</v>
      </c>
      <c r="E44" s="6">
        <f t="shared" si="3"/>
        <v>5.5154702783846488E-2</v>
      </c>
      <c r="G44">
        <v>300</v>
      </c>
      <c r="H44" s="6">
        <f t="shared" si="4"/>
        <v>-241762.76049883242</v>
      </c>
      <c r="I44" s="6">
        <f t="shared" si="5"/>
        <v>189.03596979636785</v>
      </c>
      <c r="K44">
        <v>550</v>
      </c>
      <c r="L44" s="6">
        <v>0.40029999999999999</v>
      </c>
      <c r="M44" s="6">
        <v>2000</v>
      </c>
      <c r="N44" s="6">
        <v>1.9329999999999996E-5</v>
      </c>
      <c r="O44" s="6">
        <v>4.104E-2</v>
      </c>
    </row>
    <row r="45" spans="1:15" x14ac:dyDescent="0.15">
      <c r="A45">
        <v>600</v>
      </c>
      <c r="B45" s="6">
        <f t="shared" si="0"/>
        <v>0.36590783034689389</v>
      </c>
      <c r="C45" s="6">
        <f t="shared" si="1"/>
        <v>2016.0970852525684</v>
      </c>
      <c r="D45" s="6">
        <f t="shared" si="2"/>
        <v>2.1335947058336391E-5</v>
      </c>
      <c r="E45" s="6">
        <f t="shared" si="3"/>
        <v>6.1211416483543918E-2</v>
      </c>
      <c r="G45">
        <v>350</v>
      </c>
      <c r="H45" s="6">
        <f t="shared" si="4"/>
        <v>-240076.01913280436</v>
      </c>
      <c r="I45" s="6">
        <f t="shared" si="5"/>
        <v>194.2356372616016</v>
      </c>
      <c r="K45">
        <v>600</v>
      </c>
      <c r="L45" s="6">
        <v>0.36670000000000003</v>
      </c>
      <c r="M45" s="6">
        <v>2024</v>
      </c>
      <c r="N45" s="6">
        <v>2.141E-5</v>
      </c>
      <c r="O45" s="6">
        <v>4.6399999999999997E-2</v>
      </c>
    </row>
    <row r="46" spans="1:15" x14ac:dyDescent="0.15">
      <c r="A46">
        <v>650</v>
      </c>
      <c r="B46" s="6">
        <f t="shared" si="0"/>
        <v>0.33776107416636364</v>
      </c>
      <c r="C46" s="6">
        <f t="shared" si="1"/>
        <v>2048.694688742351</v>
      </c>
      <c r="D46" s="6">
        <f t="shared" si="2"/>
        <v>2.3173531629887038E-5</v>
      </c>
      <c r="E46" s="6">
        <f t="shared" si="3"/>
        <v>6.748045480282705E-2</v>
      </c>
      <c r="G46">
        <v>400</v>
      </c>
      <c r="H46" s="6">
        <f t="shared" si="4"/>
        <v>-238372.41760918254</v>
      </c>
      <c r="I46" s="6">
        <f t="shared" si="5"/>
        <v>198.78476067819409</v>
      </c>
      <c r="K46">
        <v>650</v>
      </c>
      <c r="L46" s="6">
        <v>0.33829999999999999</v>
      </c>
      <c r="M46" s="6">
        <v>2053</v>
      </c>
      <c r="N46" s="6">
        <v>2.3489999999999997E-5</v>
      </c>
      <c r="O46" s="6">
        <v>5.2020000000000004E-2</v>
      </c>
    </row>
    <row r="47" spans="1:15" x14ac:dyDescent="0.15">
      <c r="A47">
        <v>700</v>
      </c>
      <c r="B47" s="6">
        <f t="shared" si="0"/>
        <v>0.31363528315448053</v>
      </c>
      <c r="C47" s="6">
        <f t="shared" si="1"/>
        <v>2082.0197776270888</v>
      </c>
      <c r="D47" s="6">
        <f t="shared" si="2"/>
        <v>2.5013684747281032E-5</v>
      </c>
      <c r="E47" s="6">
        <f t="shared" si="3"/>
        <v>7.3939241564584479E-2</v>
      </c>
      <c r="G47">
        <v>450</v>
      </c>
      <c r="H47" s="6">
        <f t="shared" si="4"/>
        <v>-236648.1142539047</v>
      </c>
      <c r="I47" s="6">
        <f t="shared" si="5"/>
        <v>202.84611796412364</v>
      </c>
      <c r="K47">
        <v>700</v>
      </c>
      <c r="L47" s="6">
        <v>0.314</v>
      </c>
      <c r="M47" s="6">
        <v>2084</v>
      </c>
      <c r="N47" s="6">
        <v>2.5559999999999999E-5</v>
      </c>
      <c r="O47" s="6">
        <v>5.7890000000000004E-2</v>
      </c>
    </row>
    <row r="48" spans="1:15" x14ac:dyDescent="0.15">
      <c r="A48">
        <v>750</v>
      </c>
      <c r="B48" s="6">
        <f t="shared" si="0"/>
        <v>0.29272626427751514</v>
      </c>
      <c r="C48" s="6">
        <f t="shared" si="1"/>
        <v>2115.8287958137071</v>
      </c>
      <c r="D48" s="6">
        <f t="shared" si="2"/>
        <v>2.6850444102606092E-5</v>
      </c>
      <c r="E48" s="6">
        <f t="shared" si="3"/>
        <v>8.056689237007951E-2</v>
      </c>
      <c r="G48">
        <v>500</v>
      </c>
      <c r="H48" s="6">
        <f t="shared" si="4"/>
        <v>-234900.0945183133</v>
      </c>
      <c r="I48" s="6">
        <f t="shared" si="5"/>
        <v>206.52910112576026</v>
      </c>
      <c r="K48">
        <v>750</v>
      </c>
      <c r="L48" s="6">
        <v>0.29299999999999998</v>
      </c>
      <c r="M48" s="6">
        <v>2117</v>
      </c>
      <c r="N48" s="6">
        <v>2.762E-5</v>
      </c>
      <c r="O48" s="6">
        <v>6.3990000000000005E-2</v>
      </c>
    </row>
    <row r="49" spans="1:15" x14ac:dyDescent="0.15">
      <c r="A49">
        <v>800</v>
      </c>
      <c r="B49" s="6">
        <f t="shared" si="0"/>
        <v>0.27443087276017042</v>
      </c>
      <c r="C49" s="6">
        <f t="shared" si="1"/>
        <v>2150.0008585987393</v>
      </c>
      <c r="D49" s="6">
        <f t="shared" si="2"/>
        <v>2.8678612381442229E-5</v>
      </c>
      <c r="E49" s="6">
        <f t="shared" si="3"/>
        <v>8.7346066338368847E-2</v>
      </c>
      <c r="G49">
        <v>550</v>
      </c>
      <c r="H49" s="6">
        <f t="shared" si="4"/>
        <v>-233126.06048118326</v>
      </c>
      <c r="I49" s="6">
        <f t="shared" si="5"/>
        <v>209.91036313572405</v>
      </c>
      <c r="K49">
        <v>800</v>
      </c>
      <c r="L49" s="6">
        <v>0.2747</v>
      </c>
      <c r="M49" s="6">
        <v>2151</v>
      </c>
      <c r="N49" s="6">
        <v>2.9669999999999999E-5</v>
      </c>
      <c r="O49" s="6">
        <v>7.0309999999999997E-2</v>
      </c>
    </row>
    <row r="50" spans="1:15" x14ac:dyDescent="0.15">
      <c r="A50">
        <v>850</v>
      </c>
      <c r="B50" s="6">
        <f t="shared" si="0"/>
        <v>0.25828788024486632</v>
      </c>
      <c r="C50" s="6">
        <f t="shared" si="1"/>
        <v>2184.5377526683365</v>
      </c>
      <c r="D50" s="6">
        <f t="shared" si="2"/>
        <v>3.0493788058115777E-5</v>
      </c>
      <c r="E50" s="6">
        <f t="shared" si="3"/>
        <v>9.4264694791411946E-2</v>
      </c>
      <c r="G50">
        <v>600</v>
      </c>
      <c r="H50" s="6">
        <f t="shared" si="4"/>
        <v>-231324.32035075093</v>
      </c>
      <c r="I50" s="6">
        <f t="shared" si="5"/>
        <v>213.0454428495008</v>
      </c>
      <c r="K50">
        <v>850</v>
      </c>
      <c r="L50" s="6">
        <v>0.25850000000000001</v>
      </c>
      <c r="M50" s="6">
        <v>2185</v>
      </c>
      <c r="N50" s="6">
        <v>3.1690000000000003E-5</v>
      </c>
      <c r="O50" s="6">
        <v>7.6819999999999999E-2</v>
      </c>
    </row>
    <row r="51" spans="1:15" x14ac:dyDescent="0.15">
      <c r="A51">
        <v>900</v>
      </c>
      <c r="B51" s="6">
        <f t="shared" si="0"/>
        <v>0.24393855356459596</v>
      </c>
      <c r="C51" s="6">
        <f t="shared" si="1"/>
        <v>2219.5639360982586</v>
      </c>
      <c r="D51" s="6">
        <f t="shared" si="2"/>
        <v>3.2292353563109923E-5</v>
      </c>
      <c r="E51" s="6">
        <f t="shared" si="3"/>
        <v>0.10131757879634265</v>
      </c>
      <c r="G51">
        <v>650</v>
      </c>
      <c r="H51" s="6">
        <f t="shared" si="4"/>
        <v>-229493.67796674208</v>
      </c>
      <c r="I51" s="6">
        <f t="shared" si="5"/>
        <v>215.9757207738773</v>
      </c>
      <c r="K51">
        <v>900</v>
      </c>
      <c r="L51" s="6">
        <v>0.24410000000000001</v>
      </c>
      <c r="M51" s="6">
        <v>2219</v>
      </c>
      <c r="N51" s="6">
        <v>3.3679999999999996E-5</v>
      </c>
      <c r="O51" s="6">
        <v>8.3500000000000005E-2</v>
      </c>
    </row>
    <row r="52" spans="1:15" x14ac:dyDescent="0.15">
      <c r="A52">
        <v>950</v>
      </c>
      <c r="B52" s="6">
        <f t="shared" si="0"/>
        <v>0.23109968232435404</v>
      </c>
      <c r="C52" s="6">
        <f t="shared" si="1"/>
        <v>2255.3265383538806</v>
      </c>
      <c r="D52" s="6">
        <f t="shared" si="2"/>
        <v>3.4071432800423734E-5</v>
      </c>
      <c r="E52" s="6">
        <f t="shared" si="3"/>
        <v>0.10850785519652589</v>
      </c>
      <c r="G52">
        <v>700</v>
      </c>
      <c r="H52" s="6">
        <f t="shared" si="4"/>
        <v>-227633.32230240077</v>
      </c>
      <c r="I52" s="6">
        <f t="shared" si="5"/>
        <v>218.73278972809939</v>
      </c>
      <c r="K52">
        <v>950</v>
      </c>
      <c r="L52" s="6">
        <v>0.23119999999999999</v>
      </c>
      <c r="M52" s="7">
        <v>2252</v>
      </c>
      <c r="N52" s="6">
        <v>3.5649999999999999E-5</v>
      </c>
      <c r="O52" s="6">
        <v>9.0340000000000004E-2</v>
      </c>
    </row>
    <row r="53" spans="1:15" x14ac:dyDescent="0.15">
      <c r="A53">
        <v>1000</v>
      </c>
      <c r="B53" s="6">
        <f t="shared" si="0"/>
        <v>0.21954469820813638</v>
      </c>
      <c r="C53" s="6">
        <f t="shared" si="1"/>
        <v>2292.2092102868442</v>
      </c>
      <c r="D53" s="6">
        <f t="shared" si="2"/>
        <v>3.5828828306750991E-5</v>
      </c>
      <c r="E53" s="6">
        <f t="shared" si="3"/>
        <v>0.1158489927676546</v>
      </c>
      <c r="G53">
        <v>750</v>
      </c>
      <c r="H53" s="6">
        <f t="shared" si="4"/>
        <v>-225742.71696651712</v>
      </c>
      <c r="I53" s="6">
        <f t="shared" si="5"/>
        <v>221.34131395673205</v>
      </c>
      <c r="K53">
        <v>1000</v>
      </c>
      <c r="L53" s="6">
        <v>0.21970000000000001</v>
      </c>
      <c r="M53" s="9">
        <v>2285</v>
      </c>
      <c r="N53" s="6">
        <v>3.7590000000000004E-5</v>
      </c>
      <c r="O53" s="6">
        <v>9.731999999999999E-2</v>
      </c>
    </row>
    <row r="54" spans="1:15" x14ac:dyDescent="0.15">
      <c r="A54">
        <v>1050</v>
      </c>
      <c r="B54" s="6">
        <f t="shared" si="0"/>
        <v>0.20909018876965366</v>
      </c>
      <c r="C54" s="6">
        <f t="shared" si="1"/>
        <v>2330.6600480604511</v>
      </c>
      <c r="D54" s="6">
        <f t="shared" si="2"/>
        <v>3.7562946573356214E-5</v>
      </c>
      <c r="E54" s="6">
        <f t="shared" si="3"/>
        <v>0.12336260497180601</v>
      </c>
      <c r="G54">
        <v>800</v>
      </c>
      <c r="H54" s="6">
        <f t="shared" si="4"/>
        <v>-223821.48970545645</v>
      </c>
      <c r="I54" s="6">
        <f t="shared" si="5"/>
        <v>223.82096361777803</v>
      </c>
      <c r="K54">
        <v>1050</v>
      </c>
      <c r="L54" s="6">
        <v>0.2092</v>
      </c>
      <c r="M54" s="6">
        <v>2317</v>
      </c>
      <c r="N54" s="6">
        <v>3.9499999999999998E-5</v>
      </c>
      <c r="O54" s="6">
        <v>0.10440000000000001</v>
      </c>
    </row>
    <row r="55" spans="1:15" x14ac:dyDescent="0.15">
      <c r="A55">
        <v>1100</v>
      </c>
      <c r="B55" s="6">
        <f t="shared" si="0"/>
        <v>0.19958608928012397</v>
      </c>
      <c r="C55" s="6">
        <f t="shared" si="1"/>
        <v>2367.9465690776037</v>
      </c>
      <c r="D55" s="6">
        <f t="shared" si="2"/>
        <v>3.9272718281929248E-5</v>
      </c>
      <c r="E55" s="6">
        <f t="shared" si="3"/>
        <v>0.13091069609620379</v>
      </c>
      <c r="G55">
        <v>850</v>
      </c>
      <c r="H55" s="6">
        <f t="shared" si="4"/>
        <v>-221869.32190518698</v>
      </c>
      <c r="I55" s="6">
        <f t="shared" si="5"/>
        <v>226.18776177354479</v>
      </c>
    </row>
    <row r="56" spans="1:15" x14ac:dyDescent="0.15">
      <c r="A56">
        <v>1150</v>
      </c>
      <c r="B56" s="6">
        <f t="shared" si="0"/>
        <v>0.19090843322446641</v>
      </c>
      <c r="C56" s="6">
        <f t="shared" si="1"/>
        <v>2404.0951067959936</v>
      </c>
      <c r="D56" s="6">
        <f t="shared" si="2"/>
        <v>4.095751854034715E-5</v>
      </c>
      <c r="E56" s="6">
        <f t="shared" si="3"/>
        <v>0.13848109891886065</v>
      </c>
      <c r="G56">
        <v>900</v>
      </c>
      <c r="H56" s="6">
        <f t="shared" si="4"/>
        <v>-219885.83809330876</v>
      </c>
      <c r="I56" s="6">
        <f t="shared" si="5"/>
        <v>228.4550457839367</v>
      </c>
      <c r="K56" t="s">
        <v>48</v>
      </c>
    </row>
    <row r="57" spans="1:15" x14ac:dyDescent="0.15">
      <c r="A57">
        <v>1200</v>
      </c>
      <c r="B57" s="6">
        <f t="shared" si="0"/>
        <v>0.18295391517344695</v>
      </c>
      <c r="C57" s="6">
        <f t="shared" si="1"/>
        <v>2439.1316991361837</v>
      </c>
      <c r="D57" s="6">
        <f t="shared" si="2"/>
        <v>4.2617090723626476E-5</v>
      </c>
      <c r="E57" s="6">
        <f t="shared" si="3"/>
        <v>0.1460632316338373</v>
      </c>
      <c r="G57">
        <v>950</v>
      </c>
      <c r="H57" s="6">
        <f t="shared" si="4"/>
        <v>-217870.49544108196</v>
      </c>
      <c r="I57" s="6">
        <f t="shared" si="5"/>
        <v>230.63416841956297</v>
      </c>
      <c r="K57" s="2" t="s">
        <v>0</v>
      </c>
      <c r="L57" s="7" t="s">
        <v>43</v>
      </c>
      <c r="M57" s="8" t="s">
        <v>44</v>
      </c>
    </row>
    <row r="58" spans="1:15" x14ac:dyDescent="0.15">
      <c r="A58">
        <v>1250</v>
      </c>
      <c r="B58" s="6">
        <f t="shared" si="0"/>
        <v>0.17563575856650909</v>
      </c>
      <c r="C58" s="6">
        <f t="shared" si="1"/>
        <v>2473.0820884816098</v>
      </c>
      <c r="D58" s="6">
        <f t="shared" si="2"/>
        <v>4.4251476275846975E-5</v>
      </c>
      <c r="E58" s="6">
        <f t="shared" si="3"/>
        <v>0.15364793393549059</v>
      </c>
      <c r="G58">
        <v>1000</v>
      </c>
      <c r="H58" s="6">
        <f t="shared" si="4"/>
        <v>-215822.34903637625</v>
      </c>
      <c r="I58" s="6">
        <f t="shared" si="5"/>
        <v>232.73526859831892</v>
      </c>
      <c r="K58" s="2" t="s">
        <v>1</v>
      </c>
      <c r="L58" s="2" t="s">
        <v>45</v>
      </c>
      <c r="M58" s="2" t="s">
        <v>46</v>
      </c>
    </row>
    <row r="59" spans="1:15" x14ac:dyDescent="0.15">
      <c r="A59">
        <v>1300</v>
      </c>
      <c r="B59" s="6">
        <f t="shared" si="0"/>
        <v>0.16888053708318182</v>
      </c>
      <c r="C59" s="6">
        <f t="shared" si="1"/>
        <v>2505.9717216785812</v>
      </c>
      <c r="D59" s="6">
        <f t="shared" si="2"/>
        <v>4.5860951824879857E-5</v>
      </c>
      <c r="E59" s="6">
        <f t="shared" si="3"/>
        <v>0.1612273025137379</v>
      </c>
      <c r="G59">
        <v>1050</v>
      </c>
      <c r="H59" s="6">
        <f t="shared" si="4"/>
        <v>-213740.2035408105</v>
      </c>
      <c r="I59" s="6">
        <f t="shared" si="5"/>
        <v>234.76689559584625</v>
      </c>
      <c r="K59">
        <v>298.14999999999998</v>
      </c>
      <c r="L59" s="6">
        <f>-29084.8168*8.314472</f>
        <v>-241824.89490872962</v>
      </c>
      <c r="M59" s="6">
        <v>188.82499999999999</v>
      </c>
    </row>
    <row r="60" spans="1:15" x14ac:dyDescent="0.15">
      <c r="A60">
        <v>1350</v>
      </c>
      <c r="B60" s="6">
        <f t="shared" si="0"/>
        <v>0.16262570237639729</v>
      </c>
      <c r="C60" s="6">
        <f t="shared" si="1"/>
        <v>2537.8257500362774</v>
      </c>
      <c r="D60" s="6">
        <f t="shared" si="2"/>
        <v>4.7445974193416235E-5</v>
      </c>
      <c r="E60" s="6">
        <f t="shared" si="3"/>
        <v>0.16879453264020688</v>
      </c>
      <c r="G60">
        <v>1100</v>
      </c>
      <c r="H60" s="6">
        <f t="shared" si="4"/>
        <v>-211623.94928989574</v>
      </c>
      <c r="I60" s="6">
        <f t="shared" si="5"/>
        <v>236.73573807159036</v>
      </c>
      <c r="M60" s="5"/>
    </row>
    <row r="61" spans="1:15" x14ac:dyDescent="0.15">
      <c r="A61">
        <v>1400</v>
      </c>
      <c r="B61" s="6">
        <f t="shared" si="0"/>
        <v>0.15681764157724026</v>
      </c>
      <c r="C61" s="6">
        <f t="shared" si="1"/>
        <v>2568.6690293267507</v>
      </c>
      <c r="D61" s="6">
        <f t="shared" si="2"/>
        <v>4.9007133331599918E-5</v>
      </c>
      <c r="E61" s="6">
        <f t="shared" si="3"/>
        <v>0.17634377029440954</v>
      </c>
      <c r="G61">
        <v>1150</v>
      </c>
      <c r="H61" s="6">
        <f t="shared" si="4"/>
        <v>-209474.62317595142</v>
      </c>
      <c r="I61" s="6">
        <f t="shared" si="5"/>
        <v>238.64645752054665</v>
      </c>
      <c r="M61" s="5"/>
    </row>
    <row r="62" spans="1:15" x14ac:dyDescent="0.15">
      <c r="A62">
        <v>1450</v>
      </c>
      <c r="B62" s="6">
        <f t="shared" si="0"/>
        <v>0.15141013669526646</v>
      </c>
      <c r="C62" s="6">
        <f t="shared" si="1"/>
        <v>2598.5261197849268</v>
      </c>
      <c r="D62" s="6">
        <f t="shared" si="2"/>
        <v>5.0545112815316555E-5</v>
      </c>
      <c r="E62" s="6">
        <f t="shared" si="3"/>
        <v>0.183869977490038</v>
      </c>
      <c r="G62">
        <v>1200</v>
      </c>
      <c r="H62" s="6">
        <f t="shared" si="4"/>
        <v>-207293.23850417079</v>
      </c>
      <c r="I62" s="6">
        <f t="shared" si="5"/>
        <v>240.50314005638043</v>
      </c>
      <c r="M62" s="5"/>
    </row>
    <row r="63" spans="1:15" x14ac:dyDescent="0.15">
      <c r="A63">
        <v>1500</v>
      </c>
      <c r="B63" s="6">
        <f t="shared" si="0"/>
        <v>0.14636313213875757</v>
      </c>
      <c r="C63" s="6">
        <f t="shared" si="1"/>
        <v>2627.421286108603</v>
      </c>
      <c r="D63" s="6">
        <f t="shared" si="2"/>
        <v>5.2060657314749071E-5</v>
      </c>
      <c r="E63" s="6">
        <f t="shared" si="3"/>
        <v>0.19136881208601939</v>
      </c>
      <c r="G63">
        <v>1250</v>
      </c>
      <c r="H63" s="6">
        <f t="shared" si="4"/>
        <v>-205080.78525883026</v>
      </c>
      <c r="I63" s="6">
        <f t="shared" si="5"/>
        <v>242.30939020507063</v>
      </c>
      <c r="M63" s="5"/>
    </row>
    <row r="64" spans="1:15" x14ac:dyDescent="0.15">
      <c r="B64" s="6"/>
      <c r="C64" s="5"/>
      <c r="E64" s="6"/>
      <c r="G64">
        <v>1300</v>
      </c>
      <c r="H64" s="6">
        <f t="shared" si="4"/>
        <v>-202838.23036949857</v>
      </c>
      <c r="I64" s="6">
        <f t="shared" si="5"/>
        <v>244.06840629187428</v>
      </c>
      <c r="M64" s="5"/>
    </row>
    <row r="65" spans="2:13" x14ac:dyDescent="0.15">
      <c r="B65" s="6"/>
      <c r="C65" s="5"/>
      <c r="E65" s="6" t="str">
        <f t="shared" ref="E65:E67" si="6">IF(C65="", "", D65/($B$15/1000)*(C65*$B$15/1000-8.314472)*(1+9/4*8.314472/(C65*$B$15/1000-8.314472)))</f>
        <v/>
      </c>
      <c r="G65">
        <v>1350</v>
      </c>
      <c r="H65" s="6">
        <f t="shared" si="4"/>
        <v>-200566.51797724603</v>
      </c>
      <c r="I65" s="6">
        <f t="shared" si="5"/>
        <v>245.78304159309405</v>
      </c>
      <c r="M65" s="5"/>
    </row>
    <row r="66" spans="2:13" x14ac:dyDescent="0.15">
      <c r="E66" s="6" t="str">
        <f t="shared" si="6"/>
        <v/>
      </c>
      <c r="G66">
        <v>1400</v>
      </c>
      <c r="H66" s="6">
        <f t="shared" si="4"/>
        <v>-198266.56970085361</v>
      </c>
      <c r="I66" s="6">
        <f t="shared" si="5"/>
        <v>247.45585436121684</v>
      </c>
      <c r="M66" s="5"/>
    </row>
    <row r="67" spans="2:13" x14ac:dyDescent="0.15">
      <c r="E67" s="6" t="str">
        <f t="shared" si="6"/>
        <v/>
      </c>
      <c r="G67">
        <v>1450</v>
      </c>
      <c r="H67" s="6">
        <f t="shared" si="4"/>
        <v>-195939.28490302229</v>
      </c>
      <c r="I67" s="6">
        <f t="shared" si="5"/>
        <v>249.08914906776346</v>
      </c>
      <c r="M67" s="5"/>
    </row>
    <row r="68" spans="2:13" x14ac:dyDescent="0.15">
      <c r="G68">
        <v>1500</v>
      </c>
      <c r="H68" s="6">
        <f t="shared" si="4"/>
        <v>-193585.54095658215</v>
      </c>
      <c r="I68" s="6">
        <f t="shared" si="5"/>
        <v>250.68501065141882</v>
      </c>
      <c r="M68" s="5"/>
    </row>
    <row r="69" spans="2:13" x14ac:dyDescent="0.15">
      <c r="M69" s="5"/>
    </row>
    <row r="70" spans="2:13" x14ac:dyDescent="0.15">
      <c r="M70" s="5"/>
    </row>
    <row r="71" spans="2:13" x14ac:dyDescent="0.15">
      <c r="M71" s="5"/>
    </row>
    <row r="72" spans="2:13" x14ac:dyDescent="0.15">
      <c r="M72" s="5"/>
    </row>
    <row r="73" spans="2:13" x14ac:dyDescent="0.15">
      <c r="M73" s="5"/>
    </row>
    <row r="74" spans="2:13" x14ac:dyDescent="0.15">
      <c r="M74" s="5"/>
    </row>
    <row r="75" spans="2:13" x14ac:dyDescent="0.15">
      <c r="M75" s="5"/>
    </row>
    <row r="76" spans="2:13" x14ac:dyDescent="0.15">
      <c r="M76" s="5"/>
    </row>
    <row r="77" spans="2:13" x14ac:dyDescent="0.15">
      <c r="M77" s="5"/>
    </row>
    <row r="78" spans="2:13" x14ac:dyDescent="0.15">
      <c r="M78" s="5"/>
    </row>
    <row r="79" spans="2:13" x14ac:dyDescent="0.15">
      <c r="M79" s="5"/>
    </row>
  </sheetData>
  <phoneticPr fontId="1"/>
  <pageMargins left="0.7" right="0.7" top="0.75" bottom="0.75" header="0.3" footer="0.3"/>
  <pageSetup paperSize="9" scale="5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9"/>
  <sheetViews>
    <sheetView zoomScale="90" zoomScaleNormal="90" workbookViewId="0"/>
  </sheetViews>
  <sheetFormatPr defaultRowHeight="13.5" x14ac:dyDescent="0.15"/>
  <cols>
    <col min="2" max="2" width="11" bestFit="1" customWidth="1"/>
    <col min="3" max="5" width="9.875" bestFit="1" customWidth="1"/>
    <col min="7" max="7" width="9.875" bestFit="1" customWidth="1"/>
    <col min="8" max="8" width="11" bestFit="1" customWidth="1"/>
    <col min="9" max="11" width="9.875" bestFit="1" customWidth="1"/>
    <col min="12" max="12" width="11" bestFit="1" customWidth="1"/>
    <col min="13" max="15" width="9.875" bestFit="1" customWidth="1"/>
  </cols>
  <sheetData>
    <row r="1" spans="1:4" x14ac:dyDescent="0.15">
      <c r="A1" s="1" t="s">
        <v>38</v>
      </c>
      <c r="C1" t="s">
        <v>47</v>
      </c>
    </row>
    <row r="2" spans="1:4" x14ac:dyDescent="0.15">
      <c r="A2" s="1"/>
    </row>
    <row r="3" spans="1:4" x14ac:dyDescent="0.15">
      <c r="A3" s="4" t="s">
        <v>6</v>
      </c>
      <c r="B3" s="4" t="s">
        <v>52</v>
      </c>
    </row>
    <row r="4" spans="1:4" x14ac:dyDescent="0.15">
      <c r="A4" s="2" t="s">
        <v>14</v>
      </c>
      <c r="B4" s="2" t="s">
        <v>6</v>
      </c>
      <c r="C4" s="2" t="s">
        <v>7</v>
      </c>
      <c r="D4" s="2" t="s">
        <v>8</v>
      </c>
    </row>
    <row r="5" spans="1:4" x14ac:dyDescent="0.15">
      <c r="A5">
        <v>1</v>
      </c>
      <c r="B5" s="2" t="s">
        <v>5</v>
      </c>
      <c r="C5" s="3">
        <v>1.0079400000000001</v>
      </c>
      <c r="D5">
        <v>4</v>
      </c>
    </row>
    <row r="6" spans="1:4" x14ac:dyDescent="0.15">
      <c r="A6">
        <v>2</v>
      </c>
      <c r="B6" s="2" t="s">
        <v>11</v>
      </c>
      <c r="C6" s="3">
        <v>4.0026020000000004</v>
      </c>
      <c r="D6">
        <v>0</v>
      </c>
    </row>
    <row r="7" spans="1:4" x14ac:dyDescent="0.15">
      <c r="A7">
        <v>6</v>
      </c>
      <c r="B7" s="2" t="s">
        <v>10</v>
      </c>
      <c r="C7" s="3">
        <v>12.0107</v>
      </c>
      <c r="D7">
        <v>1</v>
      </c>
    </row>
    <row r="8" spans="1:4" x14ac:dyDescent="0.15">
      <c r="A8">
        <v>7</v>
      </c>
      <c r="B8" s="2" t="s">
        <v>13</v>
      </c>
      <c r="C8" s="3">
        <v>14.0067</v>
      </c>
      <c r="D8">
        <v>0</v>
      </c>
    </row>
    <row r="9" spans="1:4" x14ac:dyDescent="0.15">
      <c r="A9">
        <v>8</v>
      </c>
      <c r="B9" s="2" t="s">
        <v>9</v>
      </c>
      <c r="C9" s="3">
        <v>15.9994</v>
      </c>
      <c r="D9">
        <v>0</v>
      </c>
    </row>
    <row r="10" spans="1:4" x14ac:dyDescent="0.15">
      <c r="A10">
        <v>18</v>
      </c>
      <c r="B10" s="2" t="s">
        <v>12</v>
      </c>
      <c r="C10" s="3">
        <v>39.948</v>
      </c>
      <c r="D10">
        <v>0</v>
      </c>
    </row>
    <row r="11" spans="1:4" x14ac:dyDescent="0.15">
      <c r="B11" s="2"/>
      <c r="C11" s="3"/>
    </row>
    <row r="12" spans="1:4" x14ac:dyDescent="0.15">
      <c r="A12" s="2" t="s">
        <v>4</v>
      </c>
      <c r="B12" s="3">
        <f>SUMPRODUCT(C5:C10,D5:D10)</f>
        <v>16.042459999999998</v>
      </c>
    </row>
    <row r="13" spans="1:4" x14ac:dyDescent="0.15">
      <c r="C13" s="3"/>
    </row>
    <row r="14" spans="1:4" x14ac:dyDescent="0.15">
      <c r="A14" s="4" t="s">
        <v>15</v>
      </c>
    </row>
    <row r="15" spans="1:4" x14ac:dyDescent="0.15">
      <c r="A15" s="2" t="s">
        <v>23</v>
      </c>
      <c r="B15">
        <v>200</v>
      </c>
    </row>
    <row r="16" spans="1:4" x14ac:dyDescent="0.15">
      <c r="A16" s="2" t="s">
        <v>26</v>
      </c>
      <c r="B16">
        <v>6000</v>
      </c>
    </row>
    <row r="17" spans="1:4" x14ac:dyDescent="0.15">
      <c r="A17" s="2" t="s">
        <v>34</v>
      </c>
    </row>
    <row r="18" spans="1:4" x14ac:dyDescent="0.15">
      <c r="A18" s="2" t="s">
        <v>16</v>
      </c>
      <c r="B18" s="6">
        <v>1.6355264300000001</v>
      </c>
    </row>
    <row r="19" spans="1:4" x14ac:dyDescent="0.15">
      <c r="A19" s="2" t="s">
        <v>18</v>
      </c>
      <c r="B19" s="6">
        <v>1.00842795E-2</v>
      </c>
    </row>
    <row r="20" spans="1:4" x14ac:dyDescent="0.15">
      <c r="A20" s="2" t="s">
        <v>20</v>
      </c>
      <c r="B20" s="6">
        <v>-3.3691625399999999E-6</v>
      </c>
    </row>
    <row r="21" spans="1:4" x14ac:dyDescent="0.15">
      <c r="A21" s="2" t="s">
        <v>21</v>
      </c>
      <c r="B21" s="6">
        <v>5.3495866700000002E-10</v>
      </c>
      <c r="D21" s="6"/>
    </row>
    <row r="22" spans="1:4" x14ac:dyDescent="0.15">
      <c r="A22" s="2" t="s">
        <v>22</v>
      </c>
      <c r="B22" s="6">
        <v>-3.15518833E-14</v>
      </c>
      <c r="D22" s="6"/>
    </row>
    <row r="23" spans="1:4" x14ac:dyDescent="0.15">
      <c r="A23" s="2" t="s">
        <v>41</v>
      </c>
      <c r="B23" s="6">
        <v>-10005.645500000001</v>
      </c>
      <c r="D23" s="6"/>
    </row>
    <row r="24" spans="1:4" x14ac:dyDescent="0.15">
      <c r="A24" s="2" t="s">
        <v>42</v>
      </c>
      <c r="B24" s="6">
        <v>9.9931332600000005</v>
      </c>
      <c r="D24" s="6"/>
    </row>
    <row r="25" spans="1:4" x14ac:dyDescent="0.15">
      <c r="A25" s="2" t="s">
        <v>35</v>
      </c>
      <c r="B25" s="6"/>
      <c r="D25" s="6"/>
    </row>
    <row r="26" spans="1:4" x14ac:dyDescent="0.15">
      <c r="A26" s="2" t="s">
        <v>16</v>
      </c>
      <c r="B26" s="6">
        <v>5.14987613</v>
      </c>
      <c r="D26" s="6"/>
    </row>
    <row r="27" spans="1:4" x14ac:dyDescent="0.15">
      <c r="A27" s="2" t="s">
        <v>17</v>
      </c>
      <c r="B27" s="6">
        <v>-1.3670978800000001E-2</v>
      </c>
      <c r="D27" s="6"/>
    </row>
    <row r="28" spans="1:4" x14ac:dyDescent="0.15">
      <c r="A28" s="2" t="s">
        <v>19</v>
      </c>
      <c r="B28" s="6">
        <v>4.9180059899999999E-5</v>
      </c>
      <c r="D28" s="6"/>
    </row>
    <row r="29" spans="1:4" x14ac:dyDescent="0.15">
      <c r="A29" s="2" t="s">
        <v>21</v>
      </c>
      <c r="B29" s="6">
        <v>-4.8474302600000002E-8</v>
      </c>
      <c r="D29" s="6"/>
    </row>
    <row r="30" spans="1:4" x14ac:dyDescent="0.15">
      <c r="A30" s="2" t="s">
        <v>22</v>
      </c>
      <c r="B30" s="6">
        <v>1.6669395599999999E-11</v>
      </c>
      <c r="D30" s="6"/>
    </row>
    <row r="31" spans="1:4" x14ac:dyDescent="0.15">
      <c r="A31" s="2" t="s">
        <v>41</v>
      </c>
      <c r="B31" s="6">
        <v>-10246.6476</v>
      </c>
      <c r="D31" s="6"/>
    </row>
    <row r="32" spans="1:4" x14ac:dyDescent="0.15">
      <c r="A32" s="2" t="s">
        <v>42</v>
      </c>
      <c r="B32" s="6">
        <v>-4.6413037599999996</v>
      </c>
      <c r="D32" s="6"/>
    </row>
    <row r="33" spans="1:15" x14ac:dyDescent="0.15">
      <c r="A33" s="2"/>
      <c r="B33" s="6"/>
      <c r="D33" s="6"/>
    </row>
    <row r="34" spans="1:15" x14ac:dyDescent="0.15">
      <c r="A34" s="4" t="s">
        <v>31</v>
      </c>
      <c r="B34" s="6"/>
      <c r="D34" s="6"/>
    </row>
    <row r="35" spans="1:15" x14ac:dyDescent="0.15">
      <c r="A35" s="2" t="s">
        <v>29</v>
      </c>
      <c r="B35" s="3">
        <v>3.746</v>
      </c>
      <c r="D35" s="6"/>
    </row>
    <row r="36" spans="1:15" x14ac:dyDescent="0.15">
      <c r="A36" s="2" t="s">
        <v>30</v>
      </c>
      <c r="B36" s="3">
        <v>141.4</v>
      </c>
    </row>
    <row r="38" spans="1:15" x14ac:dyDescent="0.15">
      <c r="K38" t="s">
        <v>36</v>
      </c>
    </row>
    <row r="39" spans="1:15" x14ac:dyDescent="0.15">
      <c r="A39" s="2" t="s">
        <v>0</v>
      </c>
      <c r="B39" s="2" t="s">
        <v>2</v>
      </c>
      <c r="C39" s="2" t="s">
        <v>24</v>
      </c>
      <c r="D39" s="2" t="s">
        <v>27</v>
      </c>
      <c r="E39" s="2" t="s">
        <v>32</v>
      </c>
      <c r="G39" s="2" t="s">
        <v>0</v>
      </c>
      <c r="H39" s="7" t="s">
        <v>43</v>
      </c>
      <c r="I39" s="8" t="s">
        <v>44</v>
      </c>
      <c r="K39" s="2" t="s">
        <v>0</v>
      </c>
      <c r="L39" s="2" t="s">
        <v>2</v>
      </c>
      <c r="M39" s="2" t="s">
        <v>24</v>
      </c>
      <c r="N39" s="2" t="s">
        <v>27</v>
      </c>
      <c r="O39" s="2" t="s">
        <v>32</v>
      </c>
    </row>
    <row r="40" spans="1:15" x14ac:dyDescent="0.15">
      <c r="A40" s="2" t="s">
        <v>1</v>
      </c>
      <c r="B40" s="2" t="s">
        <v>3</v>
      </c>
      <c r="C40" s="2" t="s">
        <v>25</v>
      </c>
      <c r="D40" s="2" t="s">
        <v>28</v>
      </c>
      <c r="E40" s="2" t="s">
        <v>33</v>
      </c>
      <c r="F40" s="6"/>
      <c r="G40" s="2" t="s">
        <v>1</v>
      </c>
      <c r="H40" s="2" t="s">
        <v>45</v>
      </c>
      <c r="I40" s="2" t="s">
        <v>46</v>
      </c>
      <c r="K40" s="2" t="s">
        <v>1</v>
      </c>
      <c r="L40" s="2" t="s">
        <v>3</v>
      </c>
      <c r="M40" s="2" t="s">
        <v>25</v>
      </c>
      <c r="N40" s="2" t="s">
        <v>28</v>
      </c>
      <c r="O40" s="2" t="s">
        <v>33</v>
      </c>
    </row>
    <row r="41" spans="1:15" x14ac:dyDescent="0.15">
      <c r="A41">
        <v>200</v>
      </c>
      <c r="B41" s="6">
        <f t="shared" ref="B41:B67" si="0">101325*$B$12/1000/(A41*8.314472)</f>
        <v>0.97751382138276488</v>
      </c>
      <c r="C41" s="6">
        <f t="shared" ref="C41:C67" si="1">IF(A41&lt;$B$15, "", IF(A41&lt;1000, ($B$26+$B$27*A41+$B$28*A41^2+$B$29*A41^3+$B$30*A41^4)*8.314472/($B$12/1000), IF(A41&lt;$B$16, ($B$18+$B$19*A41+$B$20*A41^2+$B$21*A41^3+$B$22*A41^4)*8.314472/($B$12/1000), "")))</f>
        <v>2084.3938984699812</v>
      </c>
      <c r="D41" s="6">
        <f t="shared" ref="D41:D67" si="2">26.69*SQRT($B$12*A41)/($B$35^2*(1.16145*(A41/$B$36)^-0.14874+0.52487*EXP(-0.7732*A41/$B$36)+2.16178*EXP(-2.43787*A41/$B$36)))*10^-7</f>
        <v>7.9944018243559951E-6</v>
      </c>
      <c r="E41" s="6">
        <f t="shared" ref="E41:E67" si="3">IF(C41="", "", D41/($B$12/1000)*(C41*$B$12/1000-8.314472)*(1.32+1.77*8.314472/(C41*$B$12/1000-8.314472)))</f>
        <v>2.3860295930248417E-2</v>
      </c>
      <c r="F41" s="5"/>
      <c r="G41">
        <v>200</v>
      </c>
      <c r="H41" s="6">
        <f t="shared" ref="H41:H68" si="4">IF(G41&lt;$B$15,"",IF(G41&lt;1000,($B$26+$B$27*G41/2+$B$28*G41^2/3+$B$29*G41^3/4+$B$30*G41^4/5+$B$31/G41)*8.314472*G41,IF(G41&gt;$B$16,"",($B$18+$B$19*G41/2+$B$20*G41^2/3+$B$21*G41^3/4+$B$22*G41^4/5+$B$23/G41)*8.314472*G41)))</f>
        <v>-77967.032250113363</v>
      </c>
      <c r="I41" s="6">
        <f t="shared" ref="I41:I68" si="5">IF(G41&lt;$B$15, "", IF(G41&lt;1000, ($B$26*LN(G41)+$B$27*G41+$B$28*G41^2/2+$B$29*G41^3/3+$B$30*G41^4/4+$B$32)*8.314472, IF(G41&gt;$B$16, "", ($B$18*LN(G41)+$B$19*G41+$B$20*G41^2/2+$B$21*G41^3/3+$B$22*G41^4/4+$B$24)*8.314472)))</f>
        <v>172.70141750195916</v>
      </c>
      <c r="K41">
        <v>150</v>
      </c>
      <c r="L41" s="6">
        <v>1.3221000000000001</v>
      </c>
      <c r="M41" s="6">
        <v>2150</v>
      </c>
      <c r="N41" s="6">
        <v>5.9000000000000003E-6</v>
      </c>
      <c r="O41" s="6">
        <v>1.6199999999999999E-2</v>
      </c>
    </row>
    <row r="42" spans="1:15" x14ac:dyDescent="0.15">
      <c r="A42">
        <v>250</v>
      </c>
      <c r="B42" s="6">
        <f t="shared" si="0"/>
        <v>0.78201105710621199</v>
      </c>
      <c r="C42" s="6">
        <f t="shared" si="1"/>
        <v>2131.9872852720432</v>
      </c>
      <c r="D42" s="6">
        <f t="shared" si="2"/>
        <v>9.7940514515062277E-6</v>
      </c>
      <c r="E42" s="6">
        <f t="shared" si="3"/>
        <v>2.9846870530257048E-2</v>
      </c>
      <c r="F42" s="5"/>
      <c r="G42">
        <v>250</v>
      </c>
      <c r="H42" s="6">
        <f t="shared" si="4"/>
        <v>-76279.734468802577</v>
      </c>
      <c r="I42" s="6">
        <f t="shared" si="5"/>
        <v>180.22845755064455</v>
      </c>
      <c r="K42">
        <v>200</v>
      </c>
      <c r="L42" s="6">
        <v>0.98350000000000004</v>
      </c>
      <c r="M42" s="6">
        <v>2110</v>
      </c>
      <c r="N42" s="6">
        <v>7.7600000000000002E-6</v>
      </c>
      <c r="O42" s="6">
        <v>2.18E-2</v>
      </c>
    </row>
    <row r="43" spans="1:15" x14ac:dyDescent="0.15">
      <c r="A43">
        <v>300</v>
      </c>
      <c r="B43" s="6">
        <f t="shared" si="0"/>
        <v>0.65167588092184325</v>
      </c>
      <c r="C43" s="6">
        <f t="shared" si="1"/>
        <v>2229.1204586479257</v>
      </c>
      <c r="D43" s="6">
        <f t="shared" si="2"/>
        <v>1.1448614065375564E-5</v>
      </c>
      <c r="E43" s="6">
        <f t="shared" si="3"/>
        <v>3.6356958497749066E-2</v>
      </c>
      <c r="G43">
        <v>298.14999999999998</v>
      </c>
      <c r="H43" s="6">
        <f t="shared" si="4"/>
        <v>-74599.658651403166</v>
      </c>
      <c r="I43" s="6">
        <f t="shared" si="5"/>
        <v>186.3704388298799</v>
      </c>
      <c r="K43">
        <v>250</v>
      </c>
      <c r="L43" s="6">
        <v>0.78439999999999999</v>
      </c>
      <c r="M43" s="6">
        <v>2150</v>
      </c>
      <c r="N43" s="6">
        <v>9.5299999999999985E-6</v>
      </c>
      <c r="O43" s="6">
        <v>2.7699999999999999E-2</v>
      </c>
    </row>
    <row r="44" spans="1:15" x14ac:dyDescent="0.15">
      <c r="A44">
        <v>350</v>
      </c>
      <c r="B44" s="6">
        <f t="shared" si="0"/>
        <v>0.55857932650443709</v>
      </c>
      <c r="C44" s="6">
        <f t="shared" si="1"/>
        <v>2364.0785092375536</v>
      </c>
      <c r="D44" s="6">
        <f t="shared" si="2"/>
        <v>1.2985223657213006E-5</v>
      </c>
      <c r="E44" s="6">
        <f t="shared" si="3"/>
        <v>4.3549963016865333E-2</v>
      </c>
      <c r="G44">
        <v>300</v>
      </c>
      <c r="H44" s="6">
        <f t="shared" si="4"/>
        <v>-74533.56605802475</v>
      </c>
      <c r="I44" s="6">
        <f t="shared" si="5"/>
        <v>186.5914293432553</v>
      </c>
      <c r="K44">
        <v>300</v>
      </c>
      <c r="L44" s="6">
        <v>0.65269999999999995</v>
      </c>
      <c r="M44" s="6">
        <v>2240</v>
      </c>
      <c r="N44" s="6">
        <v>1.117E-5</v>
      </c>
      <c r="O44" s="6">
        <v>3.3500000000000002E-2</v>
      </c>
    </row>
    <row r="45" spans="1:15" x14ac:dyDescent="0.15">
      <c r="A45">
        <v>400</v>
      </c>
      <c r="B45" s="6">
        <f t="shared" si="0"/>
        <v>0.48875691069138244</v>
      </c>
      <c r="C45" s="6">
        <f t="shared" si="1"/>
        <v>2526.4424376252136</v>
      </c>
      <c r="D45" s="6">
        <f t="shared" si="2"/>
        <v>1.4426914517135741E-5</v>
      </c>
      <c r="E45" s="6">
        <f t="shared" si="3"/>
        <v>5.1477101017009974E-2</v>
      </c>
      <c r="G45">
        <v>350</v>
      </c>
      <c r="H45" s="6">
        <f t="shared" si="4"/>
        <v>-72693.575037938615</v>
      </c>
      <c r="I45" s="6">
        <f t="shared" si="5"/>
        <v>192.25986088728817</v>
      </c>
      <c r="K45">
        <v>350</v>
      </c>
      <c r="L45" s="6">
        <v>0.55910000000000004</v>
      </c>
      <c r="M45" s="6">
        <v>2370</v>
      </c>
      <c r="N45" s="6">
        <v>1.2839999999999999E-5</v>
      </c>
      <c r="O45" s="6">
        <v>4.1430000000000002E-2</v>
      </c>
    </row>
    <row r="46" spans="1:15" x14ac:dyDescent="0.15">
      <c r="A46">
        <v>450</v>
      </c>
      <c r="B46" s="6">
        <f t="shared" si="0"/>
        <v>0.43445058728122882</v>
      </c>
      <c r="C46" s="6">
        <f t="shared" si="1"/>
        <v>2707.0891543395492</v>
      </c>
      <c r="D46" s="6">
        <f t="shared" si="2"/>
        <v>1.578996381378552E-5</v>
      </c>
      <c r="E46" s="6">
        <f t="shared" si="3"/>
        <v>6.0105812344607532E-2</v>
      </c>
      <c r="G46">
        <v>400</v>
      </c>
      <c r="H46" s="6">
        <f t="shared" si="4"/>
        <v>-70733.68648735735</v>
      </c>
      <c r="I46" s="6">
        <f t="shared" si="5"/>
        <v>197.49012345092262</v>
      </c>
      <c r="K46">
        <v>400</v>
      </c>
      <c r="L46" s="6">
        <v>0.48899999999999999</v>
      </c>
      <c r="M46" s="6">
        <v>2530</v>
      </c>
      <c r="N46" s="6">
        <v>1.431E-5</v>
      </c>
      <c r="O46" s="6">
        <v>4.9360000000000001E-2</v>
      </c>
    </row>
    <row r="47" spans="1:15" x14ac:dyDescent="0.15">
      <c r="A47">
        <v>500</v>
      </c>
      <c r="B47" s="6">
        <f t="shared" si="0"/>
        <v>0.391005528553106</v>
      </c>
      <c r="C47" s="6">
        <f t="shared" si="1"/>
        <v>2898.1914798535618</v>
      </c>
      <c r="D47" s="6">
        <f t="shared" si="2"/>
        <v>1.7085741821842072E-5</v>
      </c>
      <c r="E47" s="6">
        <f t="shared" si="3"/>
        <v>6.9348264246589381E-2</v>
      </c>
      <c r="G47">
        <v>450</v>
      </c>
      <c r="H47" s="6">
        <f t="shared" si="4"/>
        <v>-68635.66306457638</v>
      </c>
      <c r="I47" s="6">
        <f t="shared" si="5"/>
        <v>202.42900387576552</v>
      </c>
      <c r="K47">
        <v>450</v>
      </c>
      <c r="L47" s="6">
        <v>0.4345</v>
      </c>
      <c r="M47" s="6">
        <v>2710</v>
      </c>
      <c r="N47" s="6">
        <v>1.5609999999999998E-5</v>
      </c>
      <c r="O47" s="6">
        <v>5.7740000000000007E-2</v>
      </c>
    </row>
    <row r="48" spans="1:15" x14ac:dyDescent="0.15">
      <c r="A48">
        <v>550</v>
      </c>
      <c r="B48" s="6">
        <f t="shared" si="0"/>
        <v>0.35545957141191453</v>
      </c>
      <c r="C48" s="6">
        <f t="shared" si="1"/>
        <v>3093.2181445846109</v>
      </c>
      <c r="D48" s="6">
        <f t="shared" si="2"/>
        <v>1.8322692343157368E-5</v>
      </c>
      <c r="E48" s="6">
        <f t="shared" si="3"/>
        <v>7.9085752388017891E-2</v>
      </c>
      <c r="G48">
        <v>500</v>
      </c>
      <c r="H48" s="6">
        <f t="shared" si="4"/>
        <v>-66388.065528200939</v>
      </c>
      <c r="I48" s="6">
        <f t="shared" si="5"/>
        <v>207.16232782194751</v>
      </c>
      <c r="K48">
        <v>500</v>
      </c>
      <c r="L48" s="6">
        <v>0.39100000000000001</v>
      </c>
      <c r="M48" s="6">
        <v>2900</v>
      </c>
      <c r="N48" s="6">
        <v>1.6929999999999999E-5</v>
      </c>
      <c r="O48" s="6">
        <v>6.7099999999999993E-2</v>
      </c>
    </row>
    <row r="49" spans="1:15" x14ac:dyDescent="0.15">
      <c r="A49">
        <v>600</v>
      </c>
      <c r="B49" s="6">
        <f t="shared" si="0"/>
        <v>0.32583794046092163</v>
      </c>
      <c r="C49" s="6">
        <f t="shared" si="1"/>
        <v>3286.9337888944156</v>
      </c>
      <c r="D49" s="6">
        <f t="shared" si="2"/>
        <v>1.9507586479626156E-5</v>
      </c>
      <c r="E49" s="6">
        <f t="shared" si="3"/>
        <v>8.9188260195503022E-2</v>
      </c>
      <c r="G49">
        <v>550</v>
      </c>
      <c r="H49" s="6">
        <f t="shared" si="4"/>
        <v>-63985.213257973875</v>
      </c>
      <c r="I49" s="6">
        <f t="shared" si="5"/>
        <v>211.74028436114884</v>
      </c>
      <c r="K49">
        <v>550</v>
      </c>
      <c r="L49" s="6">
        <v>0.35549999999999998</v>
      </c>
      <c r="M49" s="6">
        <v>3090</v>
      </c>
      <c r="N49" s="6">
        <v>1.8199999999999999E-5</v>
      </c>
      <c r="O49" s="6">
        <v>7.6700000000000004E-2</v>
      </c>
    </row>
    <row r="50" spans="1:15" x14ac:dyDescent="0.15">
      <c r="A50">
        <v>650</v>
      </c>
      <c r="B50" s="6">
        <f t="shared" si="0"/>
        <v>0.30077348350238919</v>
      </c>
      <c r="C50" s="6">
        <f t="shared" si="1"/>
        <v>3475.398963089051</v>
      </c>
      <c r="D50" s="6">
        <f t="shared" si="2"/>
        <v>2.0646174727449213E-5</v>
      </c>
      <c r="E50" s="6">
        <f t="shared" si="3"/>
        <v>9.9530092937493597E-2</v>
      </c>
      <c r="G50">
        <v>600</v>
      </c>
      <c r="H50" s="6">
        <f t="shared" si="4"/>
        <v>-61426.144775603352</v>
      </c>
      <c r="I50" s="6">
        <f t="shared" si="5"/>
        <v>216.19168461096777</v>
      </c>
      <c r="K50">
        <v>600</v>
      </c>
      <c r="L50" s="6">
        <v>0.32579999999999998</v>
      </c>
      <c r="M50" s="6">
        <v>3270</v>
      </c>
      <c r="N50" s="6">
        <v>1.9399999999999997E-5</v>
      </c>
      <c r="O50" s="6">
        <v>8.5800000000000001E-2</v>
      </c>
    </row>
    <row r="51" spans="1:15" x14ac:dyDescent="0.15">
      <c r="A51">
        <v>700</v>
      </c>
      <c r="B51" s="6">
        <f t="shared" si="0"/>
        <v>0.27928966325221855</v>
      </c>
      <c r="C51" s="6">
        <f t="shared" si="1"/>
        <v>3655.9701274189542</v>
      </c>
      <c r="D51" s="6">
        <f t="shared" si="2"/>
        <v>2.1743490008429203E-5</v>
      </c>
      <c r="E51" s="6">
        <f t="shared" si="3"/>
        <v>0.11000262447529023</v>
      </c>
      <c r="G51">
        <v>650</v>
      </c>
      <c r="H51" s="6">
        <f t="shared" si="4"/>
        <v>-58713.57826559047</v>
      </c>
      <c r="I51" s="6">
        <f t="shared" si="5"/>
        <v>220.53249338827851</v>
      </c>
    </row>
    <row r="52" spans="1:15" x14ac:dyDescent="0.15">
      <c r="A52">
        <v>750</v>
      </c>
      <c r="B52" s="6">
        <f t="shared" si="0"/>
        <v>0.26067035236873731</v>
      </c>
      <c r="C52" s="6">
        <f t="shared" si="1"/>
        <v>3827.2996520789134</v>
      </c>
      <c r="D52" s="6">
        <f t="shared" si="2"/>
        <v>2.2803982276270043E-5</v>
      </c>
      <c r="E52" s="6">
        <f t="shared" si="3"/>
        <v>0.12052500143730342</v>
      </c>
      <c r="G52">
        <v>700</v>
      </c>
      <c r="H52" s="6">
        <f t="shared" si="4"/>
        <v>-55852.872096057072</v>
      </c>
      <c r="I52" s="6">
        <f t="shared" si="5"/>
        <v>224.77119007860045</v>
      </c>
      <c r="K52" t="s">
        <v>48</v>
      </c>
    </row>
    <row r="53" spans="1:15" x14ac:dyDescent="0.15">
      <c r="A53">
        <v>800</v>
      </c>
      <c r="B53" s="6">
        <f t="shared" si="0"/>
        <v>0.24437845534569122</v>
      </c>
      <c r="C53" s="6">
        <f t="shared" si="1"/>
        <v>3989.3358172080843</v>
      </c>
      <c r="D53" s="6">
        <f t="shared" si="2"/>
        <v>2.3831584382728439E-5</v>
      </c>
      <c r="E53" s="6">
        <f t="shared" si="3"/>
        <v>0.13105343059721761</v>
      </c>
      <c r="G53">
        <v>750</v>
      </c>
      <c r="H53" s="6">
        <f t="shared" si="4"/>
        <v>-52850.985339573373</v>
      </c>
      <c r="I53" s="6">
        <f t="shared" si="5"/>
        <v>228.91227550382334</v>
      </c>
      <c r="K53" s="2" t="s">
        <v>0</v>
      </c>
      <c r="L53" s="7" t="s">
        <v>43</v>
      </c>
      <c r="M53" s="8" t="s">
        <v>44</v>
      </c>
    </row>
    <row r="54" spans="1:15" x14ac:dyDescent="0.15">
      <c r="A54">
        <v>850</v>
      </c>
      <c r="B54" s="6">
        <f t="shared" si="0"/>
        <v>0.23000325209006234</v>
      </c>
      <c r="C54" s="6">
        <f t="shared" si="1"/>
        <v>4143.3228128899746</v>
      </c>
      <c r="D54" s="6">
        <f t="shared" si="2"/>
        <v>2.4829755913070222E-5</v>
      </c>
      <c r="E54" s="6">
        <f t="shared" si="3"/>
        <v>0.14158949101348431</v>
      </c>
      <c r="G54">
        <v>800</v>
      </c>
      <c r="H54" s="6">
        <f t="shared" si="4"/>
        <v>-49715.438293985644</v>
      </c>
      <c r="I54" s="6">
        <f t="shared" si="5"/>
        <v>232.95864468406793</v>
      </c>
      <c r="K54" s="2" t="s">
        <v>1</v>
      </c>
      <c r="L54" s="2" t="s">
        <v>45</v>
      </c>
      <c r="M54" s="2" t="s">
        <v>46</v>
      </c>
    </row>
    <row r="55" spans="1:15" x14ac:dyDescent="0.15">
      <c r="A55">
        <v>900</v>
      </c>
      <c r="B55" s="6">
        <f t="shared" si="0"/>
        <v>0.21722529364061441</v>
      </c>
      <c r="C55" s="6">
        <f t="shared" si="1"/>
        <v>4291.8007391524498</v>
      </c>
      <c r="D55" s="6">
        <f t="shared" si="2"/>
        <v>2.5801523296577243E-5</v>
      </c>
      <c r="E55" s="6">
        <f t="shared" si="3"/>
        <v>0.15218777153501059</v>
      </c>
      <c r="G55">
        <v>850</v>
      </c>
      <c r="H55" s="6">
        <f t="shared" si="4"/>
        <v>-46453.273003244009</v>
      </c>
      <c r="I55" s="6">
        <f t="shared" si="5"/>
        <v>236.91323900009746</v>
      </c>
      <c r="K55">
        <v>298.14999999999998</v>
      </c>
      <c r="L55" s="6">
        <f>-8972.2665633*8.314472</f>
        <v>-74599.659117094081</v>
      </c>
      <c r="M55" s="6">
        <v>186.26400000000001</v>
      </c>
    </row>
    <row r="56" spans="1:15" x14ac:dyDescent="0.15">
      <c r="A56">
        <v>950</v>
      </c>
      <c r="B56" s="6">
        <f t="shared" si="0"/>
        <v>0.20579238344900314</v>
      </c>
      <c r="C56" s="6">
        <f t="shared" si="1"/>
        <v>4438.605605967733</v>
      </c>
      <c r="D56" s="6">
        <f t="shared" si="2"/>
        <v>2.674952127321748E-5</v>
      </c>
      <c r="E56" s="6">
        <f t="shared" si="3"/>
        <v>0.16296303232300136</v>
      </c>
      <c r="G56">
        <v>900</v>
      </c>
      <c r="H56" s="6">
        <f t="shared" si="4"/>
        <v>-43070.01377823003</v>
      </c>
      <c r="I56" s="6">
        <f t="shared" si="5"/>
        <v>240.78022539794236</v>
      </c>
    </row>
    <row r="57" spans="1:15" x14ac:dyDescent="0.15">
      <c r="A57">
        <v>1000</v>
      </c>
      <c r="B57" s="6">
        <f t="shared" si="0"/>
        <v>0.195502764276553</v>
      </c>
      <c r="C57" s="6">
        <f t="shared" si="1"/>
        <v>4588.8693040733024</v>
      </c>
      <c r="D57" s="6">
        <f t="shared" si="2"/>
        <v>2.7676035567965013E-5</v>
      </c>
      <c r="E57" s="6">
        <f t="shared" si="3"/>
        <v>0.17409701737241731</v>
      </c>
      <c r="G57">
        <v>950</v>
      </c>
      <c r="H57" s="6">
        <f t="shared" si="4"/>
        <v>-39568.627717584539</v>
      </c>
      <c r="I57" s="6">
        <f t="shared" si="5"/>
        <v>244.56585634478597</v>
      </c>
    </row>
    <row r="58" spans="1:15" x14ac:dyDescent="0.15">
      <c r="A58">
        <v>1050</v>
      </c>
      <c r="B58" s="6">
        <f t="shared" si="0"/>
        <v>0.18619310883481235</v>
      </c>
      <c r="C58" s="6">
        <f t="shared" si="1"/>
        <v>4711.3894748175662</v>
      </c>
      <c r="D58" s="6">
        <f t="shared" si="2"/>
        <v>2.8583045126941897E-5</v>
      </c>
      <c r="E58" s="6">
        <f t="shared" si="3"/>
        <v>0.18442523044213974</v>
      </c>
      <c r="G58">
        <v>1000</v>
      </c>
      <c r="H58" s="6">
        <f t="shared" si="4"/>
        <v>-35948.486142378824</v>
      </c>
      <c r="I58" s="6">
        <f t="shared" si="5"/>
        <v>248.27910860754625</v>
      </c>
    </row>
    <row r="59" spans="1:15" x14ac:dyDescent="0.15">
      <c r="A59">
        <v>1100</v>
      </c>
      <c r="B59" s="6">
        <f t="shared" si="0"/>
        <v>0.17772978570595727</v>
      </c>
      <c r="C59" s="6">
        <f t="shared" si="1"/>
        <v>4829.0045552722786</v>
      </c>
      <c r="D59" s="6">
        <f t="shared" si="2"/>
        <v>2.9472262286527927E-5</v>
      </c>
      <c r="E59" s="6">
        <f t="shared" si="3"/>
        <v>0.19473831539378578</v>
      </c>
      <c r="G59">
        <v>1050</v>
      </c>
      <c r="H59" s="6">
        <f t="shared" si="4"/>
        <v>-32218.177293132663</v>
      </c>
      <c r="I59" s="6">
        <f t="shared" si="5"/>
        <v>251.9187663209801</v>
      </c>
    </row>
    <row r="60" spans="1:15" x14ac:dyDescent="0.15">
      <c r="A60">
        <v>1150</v>
      </c>
      <c r="B60" s="6">
        <f t="shared" si="0"/>
        <v>0.17000240371874173</v>
      </c>
      <c r="C60" s="6">
        <f t="shared" si="1"/>
        <v>4941.8697514664045</v>
      </c>
      <c r="D60" s="6">
        <f t="shared" si="2"/>
        <v>3.0345169737047217E-5</v>
      </c>
      <c r="E60" s="6">
        <f t="shared" si="3"/>
        <v>0.20502694737977195</v>
      </c>
      <c r="G60">
        <v>1100</v>
      </c>
      <c r="H60" s="6">
        <f t="shared" si="4"/>
        <v>-28391.569896345307</v>
      </c>
      <c r="I60" s="6">
        <f t="shared" si="5"/>
        <v>255.47870276075184</v>
      </c>
    </row>
    <row r="61" spans="1:15" x14ac:dyDescent="0.15">
      <c r="A61">
        <v>1200</v>
      </c>
      <c r="B61" s="6">
        <f t="shared" si="0"/>
        <v>0.16291897023046081</v>
      </c>
      <c r="C61" s="6">
        <f t="shared" si="1"/>
        <v>5050.1378165265751</v>
      </c>
      <c r="D61" s="6">
        <f t="shared" si="2"/>
        <v>3.1203053672648207E-5</v>
      </c>
      <c r="E61" s="6">
        <f t="shared" si="3"/>
        <v>0.21528258316764937</v>
      </c>
      <c r="G61">
        <v>1150</v>
      </c>
      <c r="H61" s="6">
        <f t="shared" si="4"/>
        <v>-24472.536026631504</v>
      </c>
      <c r="I61" s="6">
        <f t="shared" si="5"/>
        <v>258.96256387553814</v>
      </c>
    </row>
    <row r="62" spans="1:15" x14ac:dyDescent="0.15">
      <c r="A62">
        <v>1250</v>
      </c>
      <c r="B62" s="6">
        <f t="shared" si="0"/>
        <v>0.15640221142124239</v>
      </c>
      <c r="C62" s="6">
        <f t="shared" si="1"/>
        <v>5153.959050677091</v>
      </c>
      <c r="D62" s="6">
        <f t="shared" si="2"/>
        <v>3.2047032940804916E-5</v>
      </c>
      <c r="E62" s="6">
        <f t="shared" si="3"/>
        <v>0.22549739459163318</v>
      </c>
      <c r="G62">
        <v>1200</v>
      </c>
      <c r="H62" s="6">
        <f t="shared" si="4"/>
        <v>-20464.824248045112</v>
      </c>
      <c r="I62" s="6">
        <f t="shared" si="5"/>
        <v>262.37363506246123</v>
      </c>
    </row>
    <row r="63" spans="1:15" x14ac:dyDescent="0.15">
      <c r="A63">
        <v>1300</v>
      </c>
      <c r="B63" s="6">
        <f t="shared" si="0"/>
        <v>0.1503867417511946</v>
      </c>
      <c r="C63" s="6">
        <f t="shared" si="1"/>
        <v>5253.4813012399218</v>
      </c>
      <c r="D63" s="6">
        <f t="shared" si="2"/>
        <v>3.2878084292940628E-5</v>
      </c>
      <c r="E63" s="6">
        <f t="shared" si="3"/>
        <v>0.23566422041083868</v>
      </c>
      <c r="G63">
        <v>1250</v>
      </c>
      <c r="H63" s="6">
        <f t="shared" si="4"/>
        <v>-16372.061581608468</v>
      </c>
      <c r="I63" s="6">
        <f t="shared" si="5"/>
        <v>265.71489846997042</v>
      </c>
    </row>
    <row r="64" spans="1:15" x14ac:dyDescent="0.15">
      <c r="A64">
        <v>1350</v>
      </c>
      <c r="B64" s="6">
        <f t="shared" si="0"/>
        <v>0.14481686242707628</v>
      </c>
      <c r="C64" s="6">
        <f t="shared" si="1"/>
        <v>5348.8499626347057</v>
      </c>
      <c r="D64" s="6">
        <f t="shared" si="2"/>
        <v>3.3697064011015807E-5</v>
      </c>
      <c r="E64" s="6">
        <f t="shared" si="3"/>
        <v>0.24577653029899016</v>
      </c>
      <c r="G64">
        <v>1300</v>
      </c>
      <c r="H64" s="6">
        <f t="shared" si="4"/>
        <v>-12197.755472841898</v>
      </c>
      <c r="I64" s="6">
        <f t="shared" si="5"/>
        <v>268.98907905523043</v>
      </c>
    </row>
    <row r="65" spans="1:9" x14ac:dyDescent="0.15">
      <c r="A65">
        <v>1400</v>
      </c>
      <c r="B65" s="6">
        <f t="shared" si="0"/>
        <v>0.13964483162610927</v>
      </c>
      <c r="C65" s="6">
        <f t="shared" si="1"/>
        <v>5440.2079763787488</v>
      </c>
      <c r="D65" s="6">
        <f t="shared" si="2"/>
        <v>3.4504726273273374E-5</v>
      </c>
      <c r="E65" s="6">
        <f t="shared" si="3"/>
        <v>0.25582839654106382</v>
      </c>
      <c r="G65">
        <v>1350</v>
      </c>
      <c r="H65" s="6">
        <f t="shared" si="4"/>
        <v>-7945.2957592928515</v>
      </c>
      <c r="I65" s="6">
        <f t="shared" si="5"/>
        <v>272.19868194456831</v>
      </c>
    </row>
    <row r="66" spans="1:9" x14ac:dyDescent="0.15">
      <c r="A66">
        <v>1450</v>
      </c>
      <c r="B66" s="6">
        <f t="shared" si="0"/>
        <v>0.13482949260451929</v>
      </c>
      <c r="C66" s="6">
        <f t="shared" si="1"/>
        <v>5527.6958310870214</v>
      </c>
      <c r="D66" s="6">
        <f t="shared" si="2"/>
        <v>3.5301738653203388E-5</v>
      </c>
      <c r="E66" s="6">
        <f t="shared" si="3"/>
        <v>0.26581447039884615</v>
      </c>
      <c r="G66">
        <v>1400</v>
      </c>
      <c r="H66" s="6">
        <f t="shared" si="4"/>
        <v>-3617.9566380654355</v>
      </c>
      <c r="I66" s="6">
        <f t="shared" si="5"/>
        <v>275.34602299614806</v>
      </c>
    </row>
    <row r="67" spans="1:9" x14ac:dyDescent="0.15">
      <c r="A67">
        <v>1500</v>
      </c>
      <c r="B67" s="6">
        <f t="shared" si="0"/>
        <v>0.13033517618436866</v>
      </c>
      <c r="C67" s="6">
        <f t="shared" si="1"/>
        <v>5611.4515624721753</v>
      </c>
      <c r="D67" s="6">
        <f t="shared" si="2"/>
        <v>3.6088695140657443E-5</v>
      </c>
      <c r="E67" s="6">
        <f t="shared" si="3"/>
        <v>0.27572996111938741</v>
      </c>
      <c r="G67">
        <v>1450</v>
      </c>
      <c r="H67" s="6">
        <f t="shared" si="4"/>
        <v>781.10136665021048</v>
      </c>
      <c r="I67" s="6">
        <f t="shared" si="5"/>
        <v>278.43325399713774</v>
      </c>
    </row>
    <row r="68" spans="1:9" x14ac:dyDescent="0.15">
      <c r="B68" s="6"/>
      <c r="C68" s="5"/>
      <c r="G68">
        <v>1500</v>
      </c>
      <c r="H68" s="6">
        <f t="shared" si="4"/>
        <v>5248.8294360485706</v>
      </c>
      <c r="I68" s="6">
        <f t="shared" si="5"/>
        <v>281.4623835874782</v>
      </c>
    </row>
    <row r="69" spans="1:9" x14ac:dyDescent="0.15">
      <c r="B69" s="6"/>
      <c r="C69" s="5"/>
    </row>
  </sheetData>
  <phoneticPr fontId="1"/>
  <pageMargins left="0.7" right="0.7" top="0.75" bottom="0.75" header="0.3" footer="0.3"/>
  <pageSetup paperSize="9" scale="5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9"/>
  <sheetViews>
    <sheetView zoomScale="90" zoomScaleNormal="90" workbookViewId="0"/>
  </sheetViews>
  <sheetFormatPr defaultRowHeight="13.5" x14ac:dyDescent="0.15"/>
  <cols>
    <col min="2" max="2" width="11" bestFit="1" customWidth="1"/>
    <col min="3" max="5" width="9.875" bestFit="1" customWidth="1"/>
    <col min="7" max="7" width="9.875" bestFit="1" customWidth="1"/>
    <col min="8" max="8" width="11" bestFit="1" customWidth="1"/>
    <col min="9" max="11" width="9.875" bestFit="1" customWidth="1"/>
    <col min="12" max="12" width="11" bestFit="1" customWidth="1"/>
    <col min="13" max="15" width="9.875" bestFit="1" customWidth="1"/>
  </cols>
  <sheetData>
    <row r="1" spans="1:4" x14ac:dyDescent="0.15">
      <c r="A1" s="1" t="s">
        <v>38</v>
      </c>
      <c r="C1" t="s">
        <v>47</v>
      </c>
    </row>
    <row r="2" spans="1:4" x14ac:dyDescent="0.15">
      <c r="A2" s="1"/>
    </row>
    <row r="3" spans="1:4" x14ac:dyDescent="0.15">
      <c r="A3" s="4" t="s">
        <v>6</v>
      </c>
      <c r="B3" s="4" t="s">
        <v>53</v>
      </c>
    </row>
    <row r="4" spans="1:4" x14ac:dyDescent="0.15">
      <c r="A4" s="2" t="s">
        <v>14</v>
      </c>
      <c r="B4" s="2" t="s">
        <v>6</v>
      </c>
      <c r="C4" s="2" t="s">
        <v>7</v>
      </c>
      <c r="D4" s="2" t="s">
        <v>8</v>
      </c>
    </row>
    <row r="5" spans="1:4" x14ac:dyDescent="0.15">
      <c r="A5">
        <v>1</v>
      </c>
      <c r="B5" s="2" t="s">
        <v>5</v>
      </c>
      <c r="C5" s="3">
        <v>1.0079400000000001</v>
      </c>
      <c r="D5">
        <v>6</v>
      </c>
    </row>
    <row r="6" spans="1:4" x14ac:dyDescent="0.15">
      <c r="A6">
        <v>2</v>
      </c>
      <c r="B6" s="2" t="s">
        <v>11</v>
      </c>
      <c r="C6" s="3">
        <v>4.0026020000000004</v>
      </c>
      <c r="D6">
        <v>0</v>
      </c>
    </row>
    <row r="7" spans="1:4" x14ac:dyDescent="0.15">
      <c r="A7">
        <v>6</v>
      </c>
      <c r="B7" s="2" t="s">
        <v>10</v>
      </c>
      <c r="C7" s="3">
        <v>12.0107</v>
      </c>
      <c r="D7">
        <v>2</v>
      </c>
    </row>
    <row r="8" spans="1:4" x14ac:dyDescent="0.15">
      <c r="A8">
        <v>7</v>
      </c>
      <c r="B8" s="2" t="s">
        <v>13</v>
      </c>
      <c r="C8" s="3">
        <v>14.0067</v>
      </c>
      <c r="D8">
        <v>0</v>
      </c>
    </row>
    <row r="9" spans="1:4" x14ac:dyDescent="0.15">
      <c r="A9">
        <v>8</v>
      </c>
      <c r="B9" s="2" t="s">
        <v>9</v>
      </c>
      <c r="C9" s="3">
        <v>15.9994</v>
      </c>
      <c r="D9">
        <v>0</v>
      </c>
    </row>
    <row r="10" spans="1:4" x14ac:dyDescent="0.15">
      <c r="A10">
        <v>18</v>
      </c>
      <c r="B10" s="2" t="s">
        <v>12</v>
      </c>
      <c r="C10" s="3">
        <v>39.948</v>
      </c>
      <c r="D10">
        <v>0</v>
      </c>
    </row>
    <row r="11" spans="1:4" x14ac:dyDescent="0.15">
      <c r="B11" s="2"/>
      <c r="C11" s="3"/>
    </row>
    <row r="12" spans="1:4" x14ac:dyDescent="0.15">
      <c r="A12" s="2" t="s">
        <v>4</v>
      </c>
      <c r="B12" s="3">
        <f>SUMPRODUCT(C5:C10,D5:D10)</f>
        <v>30.069040000000001</v>
      </c>
    </row>
    <row r="13" spans="1:4" x14ac:dyDescent="0.15">
      <c r="C13" s="3"/>
    </row>
    <row r="14" spans="1:4" x14ac:dyDescent="0.15">
      <c r="A14" s="4" t="s">
        <v>15</v>
      </c>
    </row>
    <row r="15" spans="1:4" x14ac:dyDescent="0.15">
      <c r="A15" s="2" t="s">
        <v>23</v>
      </c>
      <c r="B15">
        <v>200</v>
      </c>
    </row>
    <row r="16" spans="1:4" x14ac:dyDescent="0.15">
      <c r="A16" s="2" t="s">
        <v>26</v>
      </c>
      <c r="B16">
        <v>6000</v>
      </c>
    </row>
    <row r="17" spans="1:4" x14ac:dyDescent="0.15">
      <c r="A17" s="2" t="s">
        <v>34</v>
      </c>
    </row>
    <row r="18" spans="1:4" x14ac:dyDescent="0.15">
      <c r="A18" s="2" t="s">
        <v>16</v>
      </c>
      <c r="B18" s="6">
        <v>4.04666674</v>
      </c>
      <c r="C18" s="5"/>
    </row>
    <row r="19" spans="1:4" x14ac:dyDescent="0.15">
      <c r="A19" s="2" t="s">
        <v>18</v>
      </c>
      <c r="B19" s="6">
        <v>1.53538766E-2</v>
      </c>
    </row>
    <row r="20" spans="1:4" x14ac:dyDescent="0.15">
      <c r="A20" s="2" t="s">
        <v>20</v>
      </c>
      <c r="B20" s="6">
        <v>-5.4703932099999999E-6</v>
      </c>
    </row>
    <row r="21" spans="1:4" x14ac:dyDescent="0.15">
      <c r="A21" s="2" t="s">
        <v>21</v>
      </c>
      <c r="B21" s="6">
        <v>8.7782622800000003E-10</v>
      </c>
      <c r="D21" s="6"/>
    </row>
    <row r="22" spans="1:4" x14ac:dyDescent="0.15">
      <c r="A22" s="2" t="s">
        <v>22</v>
      </c>
      <c r="B22" s="6">
        <v>-5.2316730500000003E-14</v>
      </c>
      <c r="D22" s="6"/>
    </row>
    <row r="23" spans="1:4" x14ac:dyDescent="0.15">
      <c r="A23" s="2" t="s">
        <v>41</v>
      </c>
      <c r="B23" s="6">
        <v>-12447.351199999999</v>
      </c>
      <c r="D23" s="6"/>
    </row>
    <row r="24" spans="1:4" x14ac:dyDescent="0.15">
      <c r="A24" s="2" t="s">
        <v>42</v>
      </c>
      <c r="B24" s="6">
        <v>-0.968683607</v>
      </c>
      <c r="D24" s="6"/>
    </row>
    <row r="25" spans="1:4" x14ac:dyDescent="0.15">
      <c r="A25" s="2" t="s">
        <v>35</v>
      </c>
      <c r="B25" s="6"/>
      <c r="D25" s="6"/>
    </row>
    <row r="26" spans="1:4" x14ac:dyDescent="0.15">
      <c r="A26" s="2" t="s">
        <v>16</v>
      </c>
      <c r="B26" s="6">
        <v>4.2914249199999999</v>
      </c>
      <c r="D26" s="6"/>
    </row>
    <row r="27" spans="1:4" x14ac:dyDescent="0.15">
      <c r="A27" s="2" t="s">
        <v>17</v>
      </c>
      <c r="B27" s="6">
        <v>-5.5015426999999997E-3</v>
      </c>
      <c r="D27" s="6"/>
    </row>
    <row r="28" spans="1:4" x14ac:dyDescent="0.15">
      <c r="A28" s="2" t="s">
        <v>19</v>
      </c>
      <c r="B28" s="6">
        <v>5.9943828800000003E-5</v>
      </c>
      <c r="D28" s="6"/>
    </row>
    <row r="29" spans="1:4" x14ac:dyDescent="0.15">
      <c r="A29" s="2" t="s">
        <v>21</v>
      </c>
      <c r="B29" s="6">
        <v>-7.0846628500000001E-8</v>
      </c>
      <c r="D29" s="6"/>
    </row>
    <row r="30" spans="1:4" x14ac:dyDescent="0.15">
      <c r="A30" s="2" t="s">
        <v>22</v>
      </c>
      <c r="B30" s="6">
        <v>2.6868577099999999E-11</v>
      </c>
      <c r="D30" s="6"/>
    </row>
    <row r="31" spans="1:4" x14ac:dyDescent="0.15">
      <c r="A31" s="2" t="s">
        <v>41</v>
      </c>
      <c r="B31" s="6">
        <v>-11522.2055</v>
      </c>
      <c r="D31" s="6"/>
    </row>
    <row r="32" spans="1:4" x14ac:dyDescent="0.15">
      <c r="A32" s="2" t="s">
        <v>42</v>
      </c>
      <c r="B32" s="6">
        <v>2.6668231599999999</v>
      </c>
      <c r="D32" s="6"/>
    </row>
    <row r="33" spans="1:15" x14ac:dyDescent="0.15">
      <c r="A33" s="2"/>
      <c r="B33" s="6"/>
      <c r="D33" s="6"/>
    </row>
    <row r="34" spans="1:15" x14ac:dyDescent="0.15">
      <c r="A34" s="4" t="s">
        <v>31</v>
      </c>
      <c r="B34" s="6"/>
      <c r="D34" s="6"/>
    </row>
    <row r="35" spans="1:15" x14ac:dyDescent="0.15">
      <c r="A35" s="2" t="s">
        <v>29</v>
      </c>
      <c r="B35" s="3">
        <v>4.3019999999999996</v>
      </c>
      <c r="D35" s="6"/>
    </row>
    <row r="36" spans="1:15" x14ac:dyDescent="0.15">
      <c r="A36" s="2" t="s">
        <v>30</v>
      </c>
      <c r="B36" s="3">
        <v>252.3</v>
      </c>
    </row>
    <row r="38" spans="1:15" x14ac:dyDescent="0.15">
      <c r="K38" t="s">
        <v>36</v>
      </c>
    </row>
    <row r="39" spans="1:15" x14ac:dyDescent="0.15">
      <c r="A39" s="2" t="s">
        <v>0</v>
      </c>
      <c r="B39" s="2" t="s">
        <v>2</v>
      </c>
      <c r="C39" s="2" t="s">
        <v>24</v>
      </c>
      <c r="D39" s="2" t="s">
        <v>27</v>
      </c>
      <c r="E39" s="2" t="s">
        <v>32</v>
      </c>
      <c r="G39" s="2" t="s">
        <v>0</v>
      </c>
      <c r="H39" s="7" t="s">
        <v>43</v>
      </c>
      <c r="I39" s="8" t="s">
        <v>44</v>
      </c>
      <c r="K39" s="2" t="s">
        <v>0</v>
      </c>
      <c r="L39" s="2" t="s">
        <v>2</v>
      </c>
      <c r="M39" s="2" t="s">
        <v>24</v>
      </c>
      <c r="N39" s="2" t="s">
        <v>27</v>
      </c>
      <c r="O39" s="2" t="s">
        <v>32</v>
      </c>
    </row>
    <row r="40" spans="1:15" x14ac:dyDescent="0.15">
      <c r="A40" s="2" t="s">
        <v>1</v>
      </c>
      <c r="B40" s="2" t="s">
        <v>3</v>
      </c>
      <c r="C40" s="2" t="s">
        <v>25</v>
      </c>
      <c r="D40" s="2" t="s">
        <v>28</v>
      </c>
      <c r="E40" s="2" t="s">
        <v>33</v>
      </c>
      <c r="F40" s="6"/>
      <c r="G40" s="2" t="s">
        <v>1</v>
      </c>
      <c r="H40" s="2" t="s">
        <v>45</v>
      </c>
      <c r="I40" s="2" t="s">
        <v>46</v>
      </c>
      <c r="K40" s="2" t="s">
        <v>1</v>
      </c>
      <c r="L40" s="2" t="s">
        <v>3</v>
      </c>
      <c r="M40" s="2" t="s">
        <v>25</v>
      </c>
      <c r="N40" s="2" t="s">
        <v>28</v>
      </c>
      <c r="O40" s="2" t="s">
        <v>33</v>
      </c>
    </row>
    <row r="41" spans="1:15" x14ac:dyDescent="0.15">
      <c r="A41">
        <v>200</v>
      </c>
      <c r="B41" s="6">
        <f t="shared" ref="B41:B67" si="0">101325*$B$12/1000/(A41*8.314472)</f>
        <v>1.8321942018687416</v>
      </c>
      <c r="C41" s="6">
        <f t="shared" ref="C41:C67" si="1">IF(A41&lt;$B$15, "", IF(A41&lt;1000, ($B$26+$B$27*A41+$B$28*A41^2+$B$29*A41^3+$B$30*A41^4)*8.314472/($B$12/1000), IF(A41&lt;$B$16, ($B$18+$B$19*A41+$B$20*A41^2+$B$21*A41^3+$B$22*A41^4)*8.314472/($B$12/1000), "")))</f>
        <v>1400.560763329004</v>
      </c>
      <c r="D41" s="6">
        <f t="shared" ref="D41:D67" si="2">26.69*SQRT($B$12*A41)/($B$35^2*(1.16145*(A41/$B$36)^-0.14874+0.52487*EXP(-0.7732*A41/$B$36)+2.16178*EXP(-2.43787*A41/$B$36)))*10^-7</f>
        <v>6.2144055997827413E-6</v>
      </c>
      <c r="E41" s="6">
        <f t="shared" ref="E41:E67" si="3">IF(C41="", "", D41/($B$12/1000)*(C41*$B$12/1000-8.314472)*(1.32+1.77*8.314472/(C41*$B$12/1000-8.314472)))</f>
        <v>1.2262084483076417E-2</v>
      </c>
      <c r="F41" s="5"/>
      <c r="G41">
        <v>200</v>
      </c>
      <c r="H41" s="6">
        <f t="shared" ref="H41:H68" si="4">IF(G41&lt;$B$15,"",IF(G41&lt;1000,($B$26+$B$27*G41/2+$B$28*G41^2/3+$B$29*G41^3/4+$B$30*G41^4/5+$B$31/G41)*8.314472*G41,IF(G41&gt;$B$16,"",($B$18+$B$19*G41/2+$B$20*G41^2/3+$B$21*G41^3/4+$B$22*G41^4/5+$B$23/G41)*8.314472*G41)))</f>
        <v>-88471.970348415416</v>
      </c>
      <c r="I41" s="6">
        <f t="shared" ref="I41:I68" si="5">IF(G41&lt;$B$15, "", IF(G41&lt;1000, ($B$26*LN(G41)+$B$27*G41+$B$28*G41^2/2+$B$29*G41^3/3+$B$30*G41^4/4+$B$32)*8.314472, IF(G41&gt;$B$16, "", ($B$18*LN(G41)+$B$19*G41+$B$20*G41^2/2+$B$21*G41^3/3+$B$22*G41^4/4+$B$24)*8.314472)))</f>
        <v>210.56022418185486</v>
      </c>
      <c r="K41">
        <v>300</v>
      </c>
      <c r="L41" s="6">
        <v>1.248</v>
      </c>
      <c r="M41" s="6">
        <v>1764</v>
      </c>
      <c r="N41" s="6">
        <v>9.3360000000000001E-6</v>
      </c>
      <c r="O41" s="6">
        <v>2.1670000000000002E-2</v>
      </c>
    </row>
    <row r="42" spans="1:15" x14ac:dyDescent="0.15">
      <c r="A42">
        <v>250</v>
      </c>
      <c r="B42" s="6">
        <f t="shared" si="0"/>
        <v>1.4657553614949934</v>
      </c>
      <c r="C42" s="6">
        <f t="shared" si="1"/>
        <v>1565.2017248157301</v>
      </c>
      <c r="D42" s="6">
        <f t="shared" si="2"/>
        <v>7.8145031399629341E-6</v>
      </c>
      <c r="E42" s="6">
        <f t="shared" si="3"/>
        <v>1.7117645686027E-2</v>
      </c>
      <c r="F42" s="5"/>
      <c r="G42">
        <v>250</v>
      </c>
      <c r="H42" s="6">
        <f t="shared" si="4"/>
        <v>-86246.046569550686</v>
      </c>
      <c r="I42" s="6">
        <f t="shared" si="5"/>
        <v>220.47371577921444</v>
      </c>
      <c r="K42">
        <v>350</v>
      </c>
      <c r="L42" s="6">
        <v>1.0663</v>
      </c>
      <c r="M42" s="6">
        <v>1969</v>
      </c>
      <c r="N42" s="6">
        <v>1.0869999999999999E-5</v>
      </c>
      <c r="O42" s="6">
        <v>2.8480000000000002E-2</v>
      </c>
    </row>
    <row r="43" spans="1:15" x14ac:dyDescent="0.15">
      <c r="A43">
        <v>300</v>
      </c>
      <c r="B43" s="6">
        <f t="shared" si="0"/>
        <v>1.2214628012458277</v>
      </c>
      <c r="C43" s="6">
        <f t="shared" si="1"/>
        <v>1753.2795521757544</v>
      </c>
      <c r="D43" s="6">
        <f t="shared" si="2"/>
        <v>9.3795664390342319E-6</v>
      </c>
      <c r="E43" s="6">
        <f t="shared" si="3"/>
        <v>2.2874508937953682E-2</v>
      </c>
      <c r="G43">
        <v>298.14999999999998</v>
      </c>
      <c r="H43" s="6">
        <f t="shared" si="4"/>
        <v>-83851.160796523502</v>
      </c>
      <c r="I43" s="6">
        <f t="shared" si="5"/>
        <v>229.22031203978983</v>
      </c>
      <c r="K43">
        <v>400</v>
      </c>
      <c r="L43" s="6">
        <v>0.93120000000000003</v>
      </c>
      <c r="M43" s="6">
        <v>2182.3000000000002</v>
      </c>
      <c r="N43" s="6">
        <v>1.225E-5</v>
      </c>
      <c r="O43" s="6">
        <v>3.6119999999999999E-2</v>
      </c>
    </row>
    <row r="44" spans="1:15" x14ac:dyDescent="0.15">
      <c r="A44">
        <v>350</v>
      </c>
      <c r="B44" s="6">
        <f t="shared" si="0"/>
        <v>1.0469681153535668</v>
      </c>
      <c r="C44" s="6">
        <f t="shared" si="1"/>
        <v>1956.2310902389574</v>
      </c>
      <c r="D44" s="6">
        <f t="shared" si="2"/>
        <v>1.0884040405137245E-5</v>
      </c>
      <c r="E44" s="6">
        <f t="shared" si="3"/>
        <v>2.9459350682325445E-2</v>
      </c>
      <c r="G44">
        <v>300</v>
      </c>
      <c r="H44" s="6">
        <f t="shared" si="4"/>
        <v>-83753.832236805771</v>
      </c>
      <c r="I44" s="6">
        <f t="shared" si="5"/>
        <v>229.54574432768587</v>
      </c>
      <c r="K44">
        <v>450</v>
      </c>
      <c r="L44" s="6">
        <v>0.82699999999999996</v>
      </c>
      <c r="M44" s="6">
        <v>2395</v>
      </c>
      <c r="N44" s="6">
        <v>1.3529999999999999E-5</v>
      </c>
      <c r="O44" s="6">
        <v>4.4380000000000003E-2</v>
      </c>
    </row>
    <row r="45" spans="1:15" x14ac:dyDescent="0.15">
      <c r="A45">
        <v>400</v>
      </c>
      <c r="B45" s="6">
        <f t="shared" si="0"/>
        <v>0.9160971009343708</v>
      </c>
      <c r="C45" s="6">
        <f t="shared" si="1"/>
        <v>2166.6076093305664</v>
      </c>
      <c r="D45" s="6">
        <f t="shared" si="2"/>
        <v>1.2318983059658255E-5</v>
      </c>
      <c r="E45" s="6">
        <f t="shared" si="3"/>
        <v>3.6764191189892804E-2</v>
      </c>
      <c r="G45">
        <v>350</v>
      </c>
      <c r="H45" s="6">
        <f t="shared" si="4"/>
        <v>-80966.667917463172</v>
      </c>
      <c r="I45" s="6">
        <f t="shared" si="5"/>
        <v>238.12652626354654</v>
      </c>
      <c r="K45">
        <v>500</v>
      </c>
      <c r="L45" s="6">
        <v>0.74360000000000004</v>
      </c>
      <c r="M45" s="6">
        <v>2597</v>
      </c>
      <c r="N45" s="6">
        <v>1.4749999999999999E-5</v>
      </c>
      <c r="O45" s="6">
        <v>5.3179999999999998E-2</v>
      </c>
    </row>
    <row r="46" spans="1:15" x14ac:dyDescent="0.15">
      <c r="A46">
        <v>450</v>
      </c>
      <c r="B46" s="6">
        <f t="shared" si="0"/>
        <v>0.81430853416388527</v>
      </c>
      <c r="C46" s="6">
        <f t="shared" si="1"/>
        <v>2378.0748052711606</v>
      </c>
      <c r="D46" s="6">
        <f t="shared" si="2"/>
        <v>1.3685386587120924E-5</v>
      </c>
      <c r="E46" s="6">
        <f t="shared" si="3"/>
        <v>4.4662114970495076E-2</v>
      </c>
      <c r="G46">
        <v>400</v>
      </c>
      <c r="H46" s="6">
        <f t="shared" si="4"/>
        <v>-77867.930728952197</v>
      </c>
      <c r="I46" s="6">
        <f t="shared" si="5"/>
        <v>246.39269954325977</v>
      </c>
      <c r="K46">
        <v>600</v>
      </c>
      <c r="L46" s="6">
        <v>0.61939999999999995</v>
      </c>
      <c r="M46" s="6">
        <v>3039</v>
      </c>
      <c r="N46" s="6">
        <v>1.7199999999999998E-5</v>
      </c>
      <c r="O46" s="6">
        <v>7.1730000000000002E-2</v>
      </c>
    </row>
    <row r="47" spans="1:15" x14ac:dyDescent="0.15">
      <c r="A47">
        <v>500</v>
      </c>
      <c r="B47" s="6">
        <f t="shared" si="0"/>
        <v>0.73287768074749671</v>
      </c>
      <c r="C47" s="6">
        <f t="shared" si="1"/>
        <v>2585.4127993766642</v>
      </c>
      <c r="D47" s="6">
        <f t="shared" si="2"/>
        <v>1.498884866360485E-5</v>
      </c>
      <c r="E47" s="6">
        <f t="shared" si="3"/>
        <v>5.3018190043873398E-2</v>
      </c>
      <c r="G47">
        <v>450</v>
      </c>
      <c r="H47" s="6">
        <f t="shared" si="4"/>
        <v>-74451.358853609316</v>
      </c>
      <c r="I47" s="6">
        <f t="shared" si="5"/>
        <v>254.43363111820094</v>
      </c>
      <c r="L47" s="6"/>
      <c r="M47" s="6"/>
      <c r="N47" s="6"/>
      <c r="O47" s="6"/>
    </row>
    <row r="48" spans="1:15" x14ac:dyDescent="0.15">
      <c r="A48">
        <v>550</v>
      </c>
      <c r="B48" s="6">
        <f t="shared" si="0"/>
        <v>0.66625243704317882</v>
      </c>
      <c r="C48" s="6">
        <f t="shared" si="1"/>
        <v>2784.5161384583539</v>
      </c>
      <c r="D48" s="6">
        <f t="shared" si="2"/>
        <v>1.6236310124128751E-5</v>
      </c>
      <c r="E48" s="6">
        <f t="shared" si="3"/>
        <v>6.1697849006494228E-2</v>
      </c>
      <c r="G48">
        <v>500</v>
      </c>
      <c r="H48" s="6">
        <f t="shared" si="4"/>
        <v>-70719.376053438231</v>
      </c>
      <c r="I48" s="6">
        <f t="shared" si="5"/>
        <v>262.29193499770048</v>
      </c>
      <c r="L48" s="6"/>
      <c r="M48" s="6"/>
      <c r="N48" s="6"/>
      <c r="O48" s="6"/>
    </row>
    <row r="49" spans="1:15" x14ac:dyDescent="0.15">
      <c r="A49">
        <v>600</v>
      </c>
      <c r="B49" s="6">
        <f t="shared" si="0"/>
        <v>0.61073140062291387</v>
      </c>
      <c r="C49" s="6">
        <f t="shared" si="1"/>
        <v>2972.393794822854</v>
      </c>
      <c r="D49" s="6">
        <f t="shared" si="2"/>
        <v>1.7434425997810018E-5</v>
      </c>
      <c r="E49" s="6">
        <f t="shared" si="3"/>
        <v>7.0574391380356982E-2</v>
      </c>
      <c r="G49">
        <v>550</v>
      </c>
      <c r="H49" s="6">
        <f t="shared" si="4"/>
        <v>-66681.416184870046</v>
      </c>
      <c r="I49" s="6">
        <f t="shared" si="5"/>
        <v>269.98457539538282</v>
      </c>
      <c r="K49" s="2" t="s">
        <v>0</v>
      </c>
      <c r="L49" s="7" t="s">
        <v>43</v>
      </c>
      <c r="M49" s="6"/>
      <c r="N49" s="6"/>
      <c r="O49" s="6"/>
    </row>
    <row r="50" spans="1:15" x14ac:dyDescent="0.15">
      <c r="A50">
        <v>650</v>
      </c>
      <c r="B50" s="6">
        <f t="shared" si="0"/>
        <v>0.56375206211345907</v>
      </c>
      <c r="C50" s="6">
        <f t="shared" si="1"/>
        <v>3147.1691662721382</v>
      </c>
      <c r="D50" s="6">
        <f t="shared" si="2"/>
        <v>1.858894046048045E-5</v>
      </c>
      <c r="E50" s="6">
        <f t="shared" si="3"/>
        <v>7.9536388440444916E-2</v>
      </c>
      <c r="G50">
        <v>600</v>
      </c>
      <c r="H50" s="6">
        <f t="shared" si="4"/>
        <v>-62352.247713523422</v>
      </c>
      <c r="I50" s="6">
        <f t="shared" si="5"/>
        <v>277.5147485409442</v>
      </c>
      <c r="K50" s="2" t="s">
        <v>1</v>
      </c>
      <c r="L50" s="2" t="s">
        <v>45</v>
      </c>
      <c r="M50" s="6"/>
      <c r="N50" s="6"/>
      <c r="O50" s="6"/>
    </row>
    <row r="51" spans="1:15" x14ac:dyDescent="0.15">
      <c r="A51">
        <v>700</v>
      </c>
      <c r="B51" s="6">
        <f t="shared" si="0"/>
        <v>0.52348405767678341</v>
      </c>
      <c r="C51" s="6">
        <f t="shared" si="1"/>
        <v>3308.0800761035293</v>
      </c>
      <c r="D51" s="6">
        <f t="shared" si="2"/>
        <v>1.9704580955334566E-5</v>
      </c>
      <c r="E51" s="6">
        <f t="shared" si="3"/>
        <v>8.8495173062658347E-2</v>
      </c>
      <c r="G51">
        <v>650</v>
      </c>
      <c r="H51" s="6">
        <f t="shared" si="4"/>
        <v>-57750.298228964799</v>
      </c>
      <c r="I51" s="6">
        <f t="shared" si="5"/>
        <v>284.87899216179915</v>
      </c>
      <c r="K51">
        <v>298.14999999999998</v>
      </c>
      <c r="L51" s="6">
        <f>-10084.9652*8.314472</f>
        <v>-83851.16077637441</v>
      </c>
    </row>
    <row r="52" spans="1:15" x14ac:dyDescent="0.15">
      <c r="A52">
        <v>750</v>
      </c>
      <c r="B52" s="6">
        <f t="shared" si="0"/>
        <v>0.48858512049833114</v>
      </c>
      <c r="C52" s="6">
        <f t="shared" si="1"/>
        <v>3455.4787731096972</v>
      </c>
      <c r="D52" s="6">
        <f t="shared" si="2"/>
        <v>2.0785174960941973E-5</v>
      </c>
      <c r="E52" s="6">
        <f t="shared" si="3"/>
        <v>9.7392319109213754E-2</v>
      </c>
      <c r="G52">
        <v>700</v>
      </c>
      <c r="H52" s="6">
        <f t="shared" si="4"/>
        <v>-52895.978959468521</v>
      </c>
      <c r="I52" s="6">
        <f t="shared" si="5"/>
        <v>292.07165273002408</v>
      </c>
    </row>
    <row r="53" spans="1:15" x14ac:dyDescent="0.15">
      <c r="A53">
        <v>800</v>
      </c>
      <c r="B53" s="6">
        <f t="shared" si="0"/>
        <v>0.4580485504671854</v>
      </c>
      <c r="C53" s="6">
        <f t="shared" si="1"/>
        <v>3590.8319315786639</v>
      </c>
      <c r="D53" s="6">
        <f t="shared" si="2"/>
        <v>2.1833832832837127E-5</v>
      </c>
      <c r="E53" s="6">
        <f t="shared" si="3"/>
        <v>0.1062069434594774</v>
      </c>
      <c r="G53">
        <v>750</v>
      </c>
      <c r="H53" s="6">
        <f t="shared" si="4"/>
        <v>-47810.009286776964</v>
      </c>
      <c r="I53" s="6">
        <f t="shared" si="5"/>
        <v>299.08780775780127</v>
      </c>
      <c r="M53" s="8"/>
    </row>
    <row r="54" spans="1:15" x14ac:dyDescent="0.15">
      <c r="A54">
        <v>850</v>
      </c>
      <c r="B54" s="6">
        <f t="shared" si="0"/>
        <v>0.43110451808676281</v>
      </c>
      <c r="C54" s="6">
        <f t="shared" si="1"/>
        <v>3716.7206512937969</v>
      </c>
      <c r="D54" s="6">
        <f t="shared" si="2"/>
        <v>2.2853125000516939E-5</v>
      </c>
      <c r="E54" s="6">
        <f t="shared" si="3"/>
        <v>0.11496269063596209</v>
      </c>
      <c r="G54">
        <v>800</v>
      </c>
      <c r="H54" s="6">
        <f t="shared" si="4"/>
        <v>-42511.741260860807</v>
      </c>
      <c r="I54" s="6">
        <f t="shared" si="5"/>
        <v>305.92524303514597</v>
      </c>
      <c r="M54" s="2"/>
    </row>
    <row r="55" spans="1:15" x14ac:dyDescent="0.15">
      <c r="A55">
        <v>900</v>
      </c>
      <c r="B55" s="6">
        <f t="shared" si="0"/>
        <v>0.40715426708194263</v>
      </c>
      <c r="C55" s="6">
        <f t="shared" si="1"/>
        <v>3836.8404575338163</v>
      </c>
      <c r="D55" s="6">
        <f t="shared" si="2"/>
        <v>2.3845227226599071E-5</v>
      </c>
      <c r="E55" s="6">
        <f t="shared" si="3"/>
        <v>0.12373431782969718</v>
      </c>
      <c r="G55">
        <v>850</v>
      </c>
      <c r="H55" s="6">
        <f t="shared" si="4"/>
        <v>-37017.48411467913</v>
      </c>
      <c r="I55" s="6">
        <f t="shared" si="5"/>
        <v>312.58582938747651</v>
      </c>
      <c r="M55" s="6"/>
    </row>
    <row r="56" spans="1:15" x14ac:dyDescent="0.15">
      <c r="A56">
        <v>950</v>
      </c>
      <c r="B56" s="6">
        <f t="shared" si="0"/>
        <v>0.38572509513026143</v>
      </c>
      <c r="C56" s="6">
        <f t="shared" si="1"/>
        <v>3956.0013010727885</v>
      </c>
      <c r="D56" s="6">
        <f t="shared" si="2"/>
        <v>2.4812029396431963E-5</v>
      </c>
      <c r="E56" s="6">
        <f t="shared" si="3"/>
        <v>0.13265385392592111</v>
      </c>
      <c r="G56">
        <v>900</v>
      </c>
      <c r="H56" s="6">
        <f t="shared" si="4"/>
        <v>-31338.828778939544</v>
      </c>
      <c r="I56" s="6">
        <f t="shared" si="5"/>
        <v>319.0765053144159</v>
      </c>
    </row>
    <row r="57" spans="1:15" x14ac:dyDescent="0.15">
      <c r="A57">
        <v>1000</v>
      </c>
      <c r="B57" s="6">
        <f t="shared" si="0"/>
        <v>0.36643884037374835</v>
      </c>
      <c r="C57" s="6">
        <f t="shared" si="1"/>
        <v>4080.127560253974</v>
      </c>
      <c r="D57" s="6">
        <f t="shared" si="2"/>
        <v>2.5755212279691384E-5</v>
      </c>
      <c r="E57" s="6">
        <f t="shared" si="3"/>
        <v>0.14191634760019589</v>
      </c>
      <c r="G57">
        <v>950</v>
      </c>
      <c r="H57" s="6">
        <f t="shared" si="4"/>
        <v>-25480.972396858444</v>
      </c>
      <c r="I57" s="6">
        <f t="shared" si="5"/>
        <v>325.40999359656649</v>
      </c>
    </row>
    <row r="58" spans="1:15" x14ac:dyDescent="0.15">
      <c r="A58">
        <v>1050</v>
      </c>
      <c r="B58" s="6">
        <f t="shared" si="0"/>
        <v>0.34898937178452222</v>
      </c>
      <c r="C58" s="6">
        <f t="shared" si="1"/>
        <v>4172.5025244301296</v>
      </c>
      <c r="D58" s="6">
        <f t="shared" si="2"/>
        <v>2.6676299349073815E-5</v>
      </c>
      <c r="E58" s="6">
        <f t="shared" si="3"/>
        <v>0.15024449404333293</v>
      </c>
      <c r="G58">
        <v>1000</v>
      </c>
      <c r="H58" s="6">
        <f t="shared" si="4"/>
        <v>-19441.042706721073</v>
      </c>
      <c r="I58" s="6">
        <f t="shared" si="5"/>
        <v>331.60533417957828</v>
      </c>
    </row>
    <row r="59" spans="1:15" x14ac:dyDescent="0.15">
      <c r="A59">
        <v>1100</v>
      </c>
      <c r="B59" s="6">
        <f t="shared" si="0"/>
        <v>0.33312621852158941</v>
      </c>
      <c r="C59" s="6">
        <f t="shared" si="1"/>
        <v>4260.6586696901522</v>
      </c>
      <c r="D59" s="6">
        <f t="shared" si="2"/>
        <v>2.7576690569486531E-5</v>
      </c>
      <c r="E59" s="6">
        <f t="shared" si="3"/>
        <v>0.15852461035556864</v>
      </c>
      <c r="G59">
        <v>1050</v>
      </c>
      <c r="H59" s="6">
        <f t="shared" si="4"/>
        <v>-13236.788970016158</v>
      </c>
      <c r="I59" s="6">
        <f t="shared" si="5"/>
        <v>337.65891433372497</v>
      </c>
    </row>
    <row r="60" spans="1:15" x14ac:dyDescent="0.15">
      <c r="A60">
        <v>1150</v>
      </c>
      <c r="B60" s="6">
        <f t="shared" si="0"/>
        <v>0.318642469890216</v>
      </c>
      <c r="C60" s="6">
        <f t="shared" si="1"/>
        <v>4344.7313899932306</v>
      </c>
      <c r="D60" s="6">
        <f t="shared" si="2"/>
        <v>2.8457683867153775E-5</v>
      </c>
      <c r="E60" s="6">
        <f t="shared" si="3"/>
        <v>0.16674712013773663</v>
      </c>
      <c r="G60">
        <v>1100</v>
      </c>
      <c r="H60" s="6">
        <f t="shared" si="4"/>
        <v>-6896.8424036655451</v>
      </c>
      <c r="I60" s="6">
        <f t="shared" si="5"/>
        <v>343.55712454910491</v>
      </c>
    </row>
    <row r="61" spans="1:15" x14ac:dyDescent="0.15">
      <c r="A61">
        <v>1200</v>
      </c>
      <c r="B61" s="6">
        <f t="shared" si="0"/>
        <v>0.30536570031145693</v>
      </c>
      <c r="C61" s="6">
        <f t="shared" si="1"/>
        <v>4424.8539093623467</v>
      </c>
      <c r="D61" s="6">
        <f t="shared" si="2"/>
        <v>2.9320488587858733E-5</v>
      </c>
      <c r="E61" s="6">
        <f t="shared" si="3"/>
        <v>0.1749036892954329</v>
      </c>
      <c r="G61">
        <v>1150</v>
      </c>
      <c r="H61" s="6">
        <f t="shared" si="4"/>
        <v>-427.4437483807551</v>
      </c>
      <c r="I61" s="6">
        <f t="shared" si="5"/>
        <v>349.30823173792714</v>
      </c>
    </row>
    <row r="62" spans="1:15" x14ac:dyDescent="0.15">
      <c r="A62">
        <v>1250</v>
      </c>
      <c r="B62" s="6">
        <f t="shared" si="0"/>
        <v>0.29315107229899867</v>
      </c>
      <c r="C62" s="6">
        <f t="shared" si="1"/>
        <v>4501.1572818842733</v>
      </c>
      <c r="D62" s="6">
        <f t="shared" si="2"/>
        <v>3.0166234003360653E-5</v>
      </c>
      <c r="E62" s="6">
        <f t="shared" si="3"/>
        <v>0.18298711860380346</v>
      </c>
      <c r="G62">
        <v>1200</v>
      </c>
      <c r="H62" s="6">
        <f t="shared" si="4"/>
        <v>6165.368182247963</v>
      </c>
      <c r="I62" s="6">
        <f t="shared" si="5"/>
        <v>354.91961875394475</v>
      </c>
    </row>
    <row r="63" spans="1:15" x14ac:dyDescent="0.15">
      <c r="A63">
        <v>1300</v>
      </c>
      <c r="B63" s="6">
        <f t="shared" si="0"/>
        <v>0.28187603105672954</v>
      </c>
      <c r="C63" s="6">
        <f t="shared" si="1"/>
        <v>4573.7703917095741</v>
      </c>
      <c r="D63" s="6">
        <f t="shared" si="2"/>
        <v>3.0995974932322567E-5</v>
      </c>
      <c r="E63" s="6">
        <f t="shared" si="3"/>
        <v>0.19099123516227051</v>
      </c>
      <c r="G63">
        <v>1250</v>
      </c>
      <c r="H63" s="6">
        <f t="shared" si="4"/>
        <v>12875.753239356787</v>
      </c>
      <c r="I63" s="6">
        <f t="shared" si="5"/>
        <v>360.39792617289925</v>
      </c>
    </row>
    <row r="64" spans="1:15" x14ac:dyDescent="0.15">
      <c r="A64">
        <v>1350</v>
      </c>
      <c r="B64" s="6">
        <f t="shared" si="0"/>
        <v>0.27143617805462839</v>
      </c>
      <c r="C64" s="6">
        <f t="shared" si="1"/>
        <v>4642.819953052609</v>
      </c>
      <c r="D64" s="6">
        <f t="shared" si="2"/>
        <v>3.1810695807425121E-5</v>
      </c>
      <c r="E64" s="6">
        <f t="shared" si="3"/>
        <v>0.19891078773614573</v>
      </c>
      <c r="G64">
        <v>1300</v>
      </c>
      <c r="H64" s="6">
        <f t="shared" si="4"/>
        <v>19698.066676413138</v>
      </c>
      <c r="I64" s="6">
        <f t="shared" si="5"/>
        <v>365.74916624904154</v>
      </c>
    </row>
    <row r="65" spans="1:9" x14ac:dyDescent="0.15">
      <c r="A65">
        <v>1400</v>
      </c>
      <c r="B65" s="6">
        <f t="shared" si="0"/>
        <v>0.2617420288383917</v>
      </c>
      <c r="C65" s="6">
        <f t="shared" si="1"/>
        <v>4708.430510191527</v>
      </c>
      <c r="D65" s="6">
        <f t="shared" si="2"/>
        <v>3.2611314003639344E-5</v>
      </c>
      <c r="E65" s="6">
        <f t="shared" si="3"/>
        <v>0.20674134909189287</v>
      </c>
      <c r="G65">
        <v>1350</v>
      </c>
      <c r="H65" s="6">
        <f t="shared" si="4"/>
        <v>26626.855886821104</v>
      </c>
      <c r="I65" s="6">
        <f t="shared" si="5"/>
        <v>370.97881535342924</v>
      </c>
    </row>
    <row r="66" spans="1:9" x14ac:dyDescent="0.15">
      <c r="A66">
        <v>1450</v>
      </c>
      <c r="B66" s="6">
        <f t="shared" si="0"/>
        <v>0.2527164416370678</v>
      </c>
      <c r="C66" s="6">
        <f t="shared" si="1"/>
        <v>4770.7244374682714</v>
      </c>
      <c r="D66" s="6">
        <f t="shared" si="2"/>
        <v>3.3398682894450861E-5</v>
      </c>
      <c r="E66" s="6">
        <f t="shared" si="3"/>
        <v>0.21447922699034466</v>
      </c>
      <c r="G66">
        <v>1400</v>
      </c>
      <c r="H66" s="6">
        <f t="shared" si="4"/>
        <v>33656.857141526154</v>
      </c>
      <c r="I66" s="6">
        <f t="shared" si="5"/>
        <v>376.09188959297836</v>
      </c>
    </row>
    <row r="67" spans="1:9" x14ac:dyDescent="0.15">
      <c r="A67">
        <v>1500</v>
      </c>
      <c r="B67" s="6">
        <f t="shared" si="0"/>
        <v>0.24429256024916557</v>
      </c>
      <c r="C67" s="6">
        <f t="shared" si="1"/>
        <v>4829.8219392885721</v>
      </c>
      <c r="D67" s="6">
        <f t="shared" si="2"/>
        <v>3.4173594877714457E-5</v>
      </c>
      <c r="E67" s="6">
        <f t="shared" si="3"/>
        <v>0.22212138446864912</v>
      </c>
      <c r="G67">
        <v>1450</v>
      </c>
      <c r="H67" s="6">
        <f t="shared" si="4"/>
        <v>40782.992326620391</v>
      </c>
      <c r="I67" s="6">
        <f t="shared" si="5"/>
        <v>381.0930071540231</v>
      </c>
    </row>
    <row r="68" spans="1:9" x14ac:dyDescent="0.15">
      <c r="B68" s="6"/>
      <c r="C68" s="5"/>
      <c r="G68">
        <v>1500</v>
      </c>
      <c r="H68" s="6">
        <f t="shared" si="4"/>
        <v>48000.365680947623</v>
      </c>
      <c r="I68" s="6">
        <f t="shared" si="5"/>
        <v>385.986440072508</v>
      </c>
    </row>
    <row r="69" spans="1:9" x14ac:dyDescent="0.15">
      <c r="B69" s="6"/>
      <c r="C69" s="5"/>
    </row>
  </sheetData>
  <phoneticPr fontId="1"/>
  <pageMargins left="0.7" right="0.7" top="0.75" bottom="0.75" header="0.3" footer="0.3"/>
  <pageSetup paperSize="9" scale="58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9"/>
  <sheetViews>
    <sheetView zoomScale="90" zoomScaleNormal="90" workbookViewId="0"/>
  </sheetViews>
  <sheetFormatPr defaultRowHeight="13.5" x14ac:dyDescent="0.15"/>
  <cols>
    <col min="2" max="2" width="11" bestFit="1" customWidth="1"/>
    <col min="3" max="5" width="9.875" bestFit="1" customWidth="1"/>
    <col min="7" max="7" width="9.875" bestFit="1" customWidth="1"/>
    <col min="8" max="8" width="11" bestFit="1" customWidth="1"/>
    <col min="9" max="11" width="9.875" bestFit="1" customWidth="1"/>
    <col min="12" max="12" width="11" bestFit="1" customWidth="1"/>
    <col min="13" max="15" width="9.875" bestFit="1" customWidth="1"/>
  </cols>
  <sheetData>
    <row r="1" spans="1:4" x14ac:dyDescent="0.15">
      <c r="A1" s="1" t="s">
        <v>38</v>
      </c>
      <c r="C1" t="s">
        <v>47</v>
      </c>
    </row>
    <row r="2" spans="1:4" x14ac:dyDescent="0.15">
      <c r="A2" s="1"/>
    </row>
    <row r="3" spans="1:4" x14ac:dyDescent="0.15">
      <c r="A3" s="4" t="s">
        <v>6</v>
      </c>
      <c r="B3" s="4" t="s">
        <v>54</v>
      </c>
    </row>
    <row r="4" spans="1:4" x14ac:dyDescent="0.15">
      <c r="A4" s="2" t="s">
        <v>14</v>
      </c>
      <c r="B4" s="2" t="s">
        <v>6</v>
      </c>
      <c r="C4" s="2" t="s">
        <v>7</v>
      </c>
      <c r="D4" s="2" t="s">
        <v>8</v>
      </c>
    </row>
    <row r="5" spans="1:4" x14ac:dyDescent="0.15">
      <c r="A5">
        <v>1</v>
      </c>
      <c r="B5" s="2" t="s">
        <v>5</v>
      </c>
      <c r="C5" s="3">
        <v>1.0079400000000001</v>
      </c>
      <c r="D5">
        <v>8</v>
      </c>
    </row>
    <row r="6" spans="1:4" x14ac:dyDescent="0.15">
      <c r="A6">
        <v>2</v>
      </c>
      <c r="B6" s="2" t="s">
        <v>11</v>
      </c>
      <c r="C6" s="3">
        <v>4.0026020000000004</v>
      </c>
      <c r="D6">
        <v>0</v>
      </c>
    </row>
    <row r="7" spans="1:4" x14ac:dyDescent="0.15">
      <c r="A7">
        <v>6</v>
      </c>
      <c r="B7" s="2" t="s">
        <v>10</v>
      </c>
      <c r="C7" s="3">
        <v>12.0107</v>
      </c>
      <c r="D7">
        <v>3</v>
      </c>
    </row>
    <row r="8" spans="1:4" x14ac:dyDescent="0.15">
      <c r="A8">
        <v>7</v>
      </c>
      <c r="B8" s="2" t="s">
        <v>13</v>
      </c>
      <c r="C8" s="3">
        <v>14.0067</v>
      </c>
      <c r="D8">
        <v>0</v>
      </c>
    </row>
    <row r="9" spans="1:4" x14ac:dyDescent="0.15">
      <c r="A9">
        <v>8</v>
      </c>
      <c r="B9" s="2" t="s">
        <v>9</v>
      </c>
      <c r="C9" s="3">
        <v>15.9994</v>
      </c>
      <c r="D9">
        <v>0</v>
      </c>
    </row>
    <row r="10" spans="1:4" x14ac:dyDescent="0.15">
      <c r="A10">
        <v>18</v>
      </c>
      <c r="B10" s="2" t="s">
        <v>12</v>
      </c>
      <c r="C10" s="3">
        <v>39.948</v>
      </c>
      <c r="D10">
        <v>0</v>
      </c>
    </row>
    <row r="11" spans="1:4" x14ac:dyDescent="0.15">
      <c r="B11" s="2"/>
      <c r="C11" s="3"/>
    </row>
    <row r="12" spans="1:4" x14ac:dyDescent="0.15">
      <c r="A12" s="2" t="s">
        <v>4</v>
      </c>
      <c r="B12" s="3">
        <f>SUMPRODUCT(C5:C10,D5:D10)</f>
        <v>44.095619999999997</v>
      </c>
    </row>
    <row r="13" spans="1:4" x14ac:dyDescent="0.15">
      <c r="C13" s="3"/>
    </row>
    <row r="14" spans="1:4" x14ac:dyDescent="0.15">
      <c r="A14" s="4" t="s">
        <v>15</v>
      </c>
    </row>
    <row r="15" spans="1:4" x14ac:dyDescent="0.15">
      <c r="A15" s="2" t="s">
        <v>23</v>
      </c>
      <c r="B15">
        <v>200</v>
      </c>
    </row>
    <row r="16" spans="1:4" x14ac:dyDescent="0.15">
      <c r="A16" s="2" t="s">
        <v>26</v>
      </c>
      <c r="B16">
        <v>6000</v>
      </c>
    </row>
    <row r="17" spans="1:4" x14ac:dyDescent="0.15">
      <c r="A17" s="2" t="s">
        <v>34</v>
      </c>
    </row>
    <row r="18" spans="1:4" x14ac:dyDescent="0.15">
      <c r="A18" s="2" t="s">
        <v>16</v>
      </c>
      <c r="B18" s="6">
        <v>6.66789363</v>
      </c>
      <c r="C18" s="5"/>
    </row>
    <row r="19" spans="1:4" x14ac:dyDescent="0.15">
      <c r="A19" s="2" t="s">
        <v>18</v>
      </c>
      <c r="B19" s="6">
        <v>2.06120214E-2</v>
      </c>
    </row>
    <row r="20" spans="1:4" x14ac:dyDescent="0.15">
      <c r="A20" s="2" t="s">
        <v>20</v>
      </c>
      <c r="B20" s="6">
        <v>-7.3655302699999999E-6</v>
      </c>
    </row>
    <row r="21" spans="1:4" x14ac:dyDescent="0.15">
      <c r="A21" s="2" t="s">
        <v>21</v>
      </c>
      <c r="B21" s="6">
        <v>1.1844076099999999E-9</v>
      </c>
      <c r="D21" s="6"/>
    </row>
    <row r="22" spans="1:4" x14ac:dyDescent="0.15">
      <c r="A22" s="2" t="s">
        <v>22</v>
      </c>
      <c r="B22" s="6">
        <v>-7.0695320999999995E-14</v>
      </c>
      <c r="D22" s="6"/>
    </row>
    <row r="23" spans="1:4" x14ac:dyDescent="0.15">
      <c r="A23" s="2" t="s">
        <v>41</v>
      </c>
      <c r="B23" s="6">
        <v>-16274.652099999999</v>
      </c>
      <c r="D23" s="6"/>
    </row>
    <row r="24" spans="1:4" x14ac:dyDescent="0.15">
      <c r="A24" s="2" t="s">
        <v>42</v>
      </c>
      <c r="B24" s="6">
        <v>-13.1859503</v>
      </c>
      <c r="D24" s="6"/>
    </row>
    <row r="25" spans="1:4" x14ac:dyDescent="0.15">
      <c r="A25" s="2" t="s">
        <v>35</v>
      </c>
      <c r="B25" s="6"/>
      <c r="D25" s="6"/>
    </row>
    <row r="26" spans="1:4" x14ac:dyDescent="0.15">
      <c r="A26" s="2" t="s">
        <v>16</v>
      </c>
      <c r="B26" s="6">
        <v>4.2110262000000001</v>
      </c>
      <c r="D26" s="6"/>
    </row>
    <row r="27" spans="1:4" x14ac:dyDescent="0.15">
      <c r="A27" s="2" t="s">
        <v>17</v>
      </c>
      <c r="B27" s="6">
        <v>1.7159980299999999E-3</v>
      </c>
      <c r="D27" s="6"/>
    </row>
    <row r="28" spans="1:4" x14ac:dyDescent="0.15">
      <c r="A28" s="2" t="s">
        <v>19</v>
      </c>
      <c r="B28" s="6">
        <v>7.06183472E-5</v>
      </c>
      <c r="D28" s="6"/>
    </row>
    <row r="29" spans="1:4" x14ac:dyDescent="0.15">
      <c r="A29" s="2" t="s">
        <v>21</v>
      </c>
      <c r="B29" s="6">
        <v>-9.1959411600000002E-8</v>
      </c>
      <c r="D29" s="6"/>
    </row>
    <row r="30" spans="1:4" x14ac:dyDescent="0.15">
      <c r="A30" s="2" t="s">
        <v>22</v>
      </c>
      <c r="B30" s="6">
        <v>3.6442137199999998E-11</v>
      </c>
      <c r="D30" s="6"/>
    </row>
    <row r="31" spans="1:4" x14ac:dyDescent="0.15">
      <c r="A31" s="2" t="s">
        <v>41</v>
      </c>
      <c r="B31" s="6">
        <v>-14381.2106</v>
      </c>
      <c r="D31" s="6"/>
    </row>
    <row r="32" spans="1:4" x14ac:dyDescent="0.15">
      <c r="A32" s="2" t="s">
        <v>42</v>
      </c>
      <c r="B32" s="6">
        <v>5.6093049099999996</v>
      </c>
      <c r="D32" s="6"/>
    </row>
    <row r="33" spans="1:15" x14ac:dyDescent="0.15">
      <c r="A33" s="2"/>
      <c r="B33" s="6"/>
      <c r="D33" s="6"/>
    </row>
    <row r="34" spans="1:15" x14ac:dyDescent="0.15">
      <c r="A34" s="4" t="s">
        <v>31</v>
      </c>
      <c r="B34" s="6"/>
      <c r="D34" s="6"/>
    </row>
    <row r="35" spans="1:15" x14ac:dyDescent="0.15">
      <c r="A35" s="2" t="s">
        <v>29</v>
      </c>
      <c r="B35" s="3">
        <v>4.9820000000000002</v>
      </c>
      <c r="D35" s="6"/>
    </row>
    <row r="36" spans="1:15" x14ac:dyDescent="0.15">
      <c r="A36" s="2" t="s">
        <v>30</v>
      </c>
      <c r="B36" s="3">
        <v>266.8</v>
      </c>
    </row>
    <row r="38" spans="1:15" x14ac:dyDescent="0.15">
      <c r="K38" t="s">
        <v>36</v>
      </c>
    </row>
    <row r="39" spans="1:15" x14ac:dyDescent="0.15">
      <c r="A39" s="2" t="s">
        <v>0</v>
      </c>
      <c r="B39" s="2" t="s">
        <v>2</v>
      </c>
      <c r="C39" s="2" t="s">
        <v>24</v>
      </c>
      <c r="D39" s="2" t="s">
        <v>27</v>
      </c>
      <c r="E39" s="2" t="s">
        <v>32</v>
      </c>
      <c r="G39" s="2" t="s">
        <v>0</v>
      </c>
      <c r="H39" s="7" t="s">
        <v>43</v>
      </c>
      <c r="I39" s="8" t="s">
        <v>44</v>
      </c>
      <c r="K39" s="2" t="s">
        <v>0</v>
      </c>
      <c r="L39" s="2" t="s">
        <v>2</v>
      </c>
      <c r="M39" s="2" t="s">
        <v>24</v>
      </c>
      <c r="N39" s="2" t="s">
        <v>27</v>
      </c>
      <c r="O39" s="2" t="s">
        <v>32</v>
      </c>
    </row>
    <row r="40" spans="1:15" x14ac:dyDescent="0.15">
      <c r="A40" s="2" t="s">
        <v>1</v>
      </c>
      <c r="B40" s="2" t="s">
        <v>3</v>
      </c>
      <c r="C40" s="2" t="s">
        <v>25</v>
      </c>
      <c r="D40" s="2" t="s">
        <v>28</v>
      </c>
      <c r="E40" s="2" t="s">
        <v>33</v>
      </c>
      <c r="F40" s="6"/>
      <c r="G40" s="2" t="s">
        <v>1</v>
      </c>
      <c r="H40" s="2" t="s">
        <v>45</v>
      </c>
      <c r="I40" s="2" t="s">
        <v>46</v>
      </c>
      <c r="K40" s="2" t="s">
        <v>1</v>
      </c>
      <c r="L40" s="2" t="s">
        <v>3</v>
      </c>
      <c r="M40" s="2" t="s">
        <v>25</v>
      </c>
      <c r="N40" s="2" t="s">
        <v>28</v>
      </c>
      <c r="O40" s="2" t="s">
        <v>33</v>
      </c>
    </row>
    <row r="41" spans="1:15" x14ac:dyDescent="0.15">
      <c r="A41">
        <v>200</v>
      </c>
      <c r="B41" s="6">
        <f t="shared" ref="B41:B67" si="0">101325*$B$12/1000/(A41*8.314472)</f>
        <v>2.6868745823547178</v>
      </c>
      <c r="C41" s="6">
        <f t="shared" ref="C41:C67" si="1">IF(A41&lt;$B$15, "", IF(A41&lt;1000, ($B$26+$B$27*A41+$B$28*A41^2+$B$29*A41^3+$B$30*A41^4)*8.314472/($B$12/1000), IF(A41&lt;$B$16, ($B$18+$B$19*A41+$B$20*A41^2+$B$21*A41^3+$B$22*A41^4)*8.314472/($B$12/1000), "")))</f>
        <v>1263.622045654545</v>
      </c>
      <c r="D41" s="6">
        <f t="shared" ref="D41:D67" si="2">26.69*SQRT($B$12*A41)/($B$35^2*(1.16145*(A41/$B$36)^-0.14874+0.52487*EXP(-0.7732*A41/$B$36)+2.16178*EXP(-2.43787*A41/$B$36)))*10^-7</f>
        <v>5.44696240717491E-6</v>
      </c>
      <c r="E41" s="6">
        <f t="shared" ref="E41:E67" si="3">IF(C41="", "", D41/($B$12/1000)*(C41*$B$12/1000-8.314472)*(1.32+1.77*8.314472/(C41*$B$12/1000-8.314472)))</f>
        <v>9.5476049910505085E-3</v>
      </c>
      <c r="F41" s="5"/>
      <c r="G41">
        <v>200</v>
      </c>
      <c r="H41" s="6">
        <f t="shared" ref="H41:H68" si="4">IF(G41&lt;$B$15,"",IF(G41&lt;1000,($B$26+$B$27*G41/2+$B$28*G41^2/3+$B$29*G41^3/4+$B$30*G41^4/5+$B$31/G41)*8.314472*G41,IF(G41&gt;$B$16,"",($B$18+$B$19*G41/2+$B$20*G41^2/3+$B$21*G41^3/4+$B$22*G41^4/5+$B$23/G41)*8.314472*G41)))</f>
        <v>-111005.02966571253</v>
      </c>
      <c r="I41" s="6">
        <f t="shared" ref="I41:I68" si="5">IF(G41&lt;$B$15, "", IF(G41&lt;1000, ($B$26*LN(G41)+$B$27*G41+$B$28*G41^2/2+$B$29*G41^3/3+$B$30*G41^4/4+$B$32)*8.314472, IF(G41&gt;$B$16, "", ($B$18*LN(G41)+$B$19*G41+$B$20*G41^2/2+$B$21*G41^3/3+$B$22*G41^4/4+$B$24)*8.314472)))</f>
        <v>244.82442103153201</v>
      </c>
      <c r="K41">
        <v>273.14999999999998</v>
      </c>
      <c r="L41" s="6">
        <v>2.008</v>
      </c>
      <c r="M41" s="6">
        <v>1598</v>
      </c>
      <c r="N41" s="6">
        <v>7.4999999999999993E-6</v>
      </c>
      <c r="O41" s="6">
        <v>1.5699999999999999E-2</v>
      </c>
    </row>
    <row r="42" spans="1:15" x14ac:dyDescent="0.15">
      <c r="A42">
        <v>250</v>
      </c>
      <c r="B42" s="6">
        <f t="shared" si="0"/>
        <v>2.1494996658837744</v>
      </c>
      <c r="C42" s="6">
        <f t="shared" si="1"/>
        <v>1463.0321050505274</v>
      </c>
      <c r="D42" s="6">
        <f t="shared" si="2"/>
        <v>6.8541855996609139E-6</v>
      </c>
      <c r="E42" s="6">
        <f t="shared" si="3"/>
        <v>1.3818397033264136E-2</v>
      </c>
      <c r="F42" s="5"/>
      <c r="G42">
        <v>250</v>
      </c>
      <c r="H42" s="6">
        <f t="shared" si="4"/>
        <v>-108002.59444940172</v>
      </c>
      <c r="I42" s="6">
        <f t="shared" si="5"/>
        <v>258.18744580959952</v>
      </c>
      <c r="K42">
        <v>300</v>
      </c>
      <c r="L42" s="6">
        <v>1.8196000000000001</v>
      </c>
      <c r="M42" s="6">
        <v>1684</v>
      </c>
      <c r="N42" s="6">
        <v>8.210000000000001E-6</v>
      </c>
      <c r="O42" s="6">
        <v>1.84E-2</v>
      </c>
    </row>
    <row r="43" spans="1:15" x14ac:dyDescent="0.15">
      <c r="A43">
        <v>300</v>
      </c>
      <c r="B43" s="6">
        <f t="shared" si="0"/>
        <v>1.791249721569812</v>
      </c>
      <c r="C43" s="6">
        <f t="shared" si="1"/>
        <v>1676.9663079049963</v>
      </c>
      <c r="D43" s="6">
        <f t="shared" si="2"/>
        <v>8.2409210665022559E-6</v>
      </c>
      <c r="E43" s="6">
        <f t="shared" si="3"/>
        <v>1.8941307980151367E-2</v>
      </c>
      <c r="G43">
        <v>298.14999999999998</v>
      </c>
      <c r="H43" s="6">
        <f t="shared" si="4"/>
        <v>-104679.52179278771</v>
      </c>
      <c r="I43" s="6">
        <f t="shared" si="5"/>
        <v>270.31999875697022</v>
      </c>
      <c r="K43">
        <v>350</v>
      </c>
      <c r="L43" s="6">
        <v>1.5505</v>
      </c>
      <c r="M43" s="6">
        <v>1912</v>
      </c>
      <c r="N43" s="6">
        <v>9.5399999999999984E-6</v>
      </c>
      <c r="O43" s="6">
        <v>2.4199999999999999E-2</v>
      </c>
    </row>
    <row r="44" spans="1:15" x14ac:dyDescent="0.15">
      <c r="A44">
        <v>350</v>
      </c>
      <c r="B44" s="6">
        <f t="shared" si="0"/>
        <v>1.535356904202696</v>
      </c>
      <c r="C44" s="6">
        <f t="shared" si="1"/>
        <v>1898.0889407631093</v>
      </c>
      <c r="D44" s="6">
        <f t="shared" si="2"/>
        <v>9.5823469411609291E-6</v>
      </c>
      <c r="E44" s="6">
        <f t="shared" si="3"/>
        <v>2.4821415647349462E-2</v>
      </c>
      <c r="G44">
        <v>300</v>
      </c>
      <c r="H44" s="6">
        <f t="shared" si="4"/>
        <v>-104543.049955083</v>
      </c>
      <c r="I44" s="6">
        <f t="shared" si="5"/>
        <v>270.77631216614446</v>
      </c>
      <c r="K44">
        <v>400</v>
      </c>
      <c r="L44" s="6">
        <v>1.3521000000000001</v>
      </c>
      <c r="M44" s="6">
        <v>2134</v>
      </c>
      <c r="N44" s="6">
        <v>1.08E-5</v>
      </c>
      <c r="O44" s="6">
        <v>3.0300000000000001E-2</v>
      </c>
    </row>
    <row r="45" spans="1:15" x14ac:dyDescent="0.15">
      <c r="A45">
        <v>400</v>
      </c>
      <c r="B45" s="6">
        <f t="shared" si="0"/>
        <v>1.3434372911773589</v>
      </c>
      <c r="C45" s="6">
        <f t="shared" si="1"/>
        <v>2120.0949950201975</v>
      </c>
      <c r="D45" s="6">
        <f t="shared" si="2"/>
        <v>1.0867506406691801E-5</v>
      </c>
      <c r="E45" s="6">
        <f t="shared" si="3"/>
        <v>3.1335100325106023E-2</v>
      </c>
      <c r="G45">
        <v>350</v>
      </c>
      <c r="H45" s="6">
        <f t="shared" si="4"/>
        <v>-100602.64982124702</v>
      </c>
      <c r="I45" s="6">
        <f t="shared" si="5"/>
        <v>282.90531151098099</v>
      </c>
      <c r="K45">
        <v>450</v>
      </c>
      <c r="L45" s="6">
        <v>1.1995</v>
      </c>
      <c r="M45" s="6">
        <v>2352</v>
      </c>
      <c r="N45" s="6">
        <v>1.2099999999999999E-5</v>
      </c>
      <c r="O45" s="6">
        <v>3.6899999999999995E-2</v>
      </c>
    </row>
    <row r="46" spans="1:15" x14ac:dyDescent="0.15">
      <c r="A46">
        <v>450</v>
      </c>
      <c r="B46" s="6">
        <f t="shared" si="0"/>
        <v>1.1941664810465413</v>
      </c>
      <c r="C46" s="6">
        <f t="shared" si="1"/>
        <v>2337.7101669217659</v>
      </c>
      <c r="D46" s="6">
        <f t="shared" si="2"/>
        <v>1.2094658308989758E-5</v>
      </c>
      <c r="E46" s="6">
        <f t="shared" si="3"/>
        <v>3.8347655011598036E-2</v>
      </c>
      <c r="G46">
        <v>400</v>
      </c>
      <c r="H46" s="6">
        <f t="shared" si="4"/>
        <v>-96172.685088796017</v>
      </c>
      <c r="I46" s="6">
        <f t="shared" si="5"/>
        <v>294.72155063642333</v>
      </c>
      <c r="K46">
        <v>500</v>
      </c>
      <c r="L46" s="6">
        <v>1.0781000000000001</v>
      </c>
      <c r="M46" s="6">
        <v>2558</v>
      </c>
      <c r="N46" s="6">
        <v>1.3099999999999998E-5</v>
      </c>
      <c r="O46" s="6">
        <v>4.3700000000000003E-2</v>
      </c>
    </row>
    <row r="47" spans="1:15" x14ac:dyDescent="0.15">
      <c r="A47">
        <v>500</v>
      </c>
      <c r="B47" s="6">
        <f t="shared" si="0"/>
        <v>1.0747498329418872</v>
      </c>
      <c r="C47" s="6">
        <f t="shared" si="1"/>
        <v>2546.6908575634975</v>
      </c>
      <c r="D47" s="6">
        <f t="shared" si="2"/>
        <v>1.3266984789052408E-5</v>
      </c>
      <c r="E47" s="6">
        <f t="shared" si="3"/>
        <v>4.5724423079442064E-2</v>
      </c>
      <c r="G47">
        <v>450</v>
      </c>
      <c r="H47" s="6">
        <f t="shared" si="4"/>
        <v>-91257.211722573455</v>
      </c>
      <c r="I47" s="6">
        <f t="shared" si="5"/>
        <v>306.28964224411618</v>
      </c>
      <c r="L47" s="6"/>
      <c r="M47" s="6"/>
      <c r="N47" s="6"/>
      <c r="O47" s="6"/>
    </row>
    <row r="48" spans="1:15" x14ac:dyDescent="0.15">
      <c r="A48">
        <v>550</v>
      </c>
      <c r="B48" s="6">
        <f t="shared" si="0"/>
        <v>0.97704530267444289</v>
      </c>
      <c r="C48" s="6">
        <f t="shared" si="1"/>
        <v>2743.8241728912426</v>
      </c>
      <c r="D48" s="6">
        <f t="shared" si="2"/>
        <v>1.4389644284072379E-5</v>
      </c>
      <c r="E48" s="6">
        <f t="shared" si="3"/>
        <v>5.3338064055453653E-2</v>
      </c>
      <c r="G48">
        <v>500</v>
      </c>
      <c r="H48" s="6">
        <f t="shared" si="4"/>
        <v>-85870.778132893785</v>
      </c>
      <c r="I48" s="6">
        <f t="shared" si="5"/>
        <v>317.63146391279713</v>
      </c>
      <c r="L48" s="6"/>
      <c r="M48" s="6"/>
      <c r="N48" s="6"/>
      <c r="O48" s="6"/>
    </row>
    <row r="49" spans="1:15" x14ac:dyDescent="0.15">
      <c r="A49">
        <v>600</v>
      </c>
      <c r="B49" s="6">
        <f t="shared" si="0"/>
        <v>0.895624860784906</v>
      </c>
      <c r="C49" s="6">
        <f t="shared" si="1"/>
        <v>2926.927923701031</v>
      </c>
      <c r="D49" s="6">
        <f t="shared" si="2"/>
        <v>1.5468101775703288E-5</v>
      </c>
      <c r="E49" s="6">
        <f t="shared" si="3"/>
        <v>6.1074173198387961E-2</v>
      </c>
      <c r="G49">
        <v>550</v>
      </c>
      <c r="H49" s="6">
        <f t="shared" si="4"/>
        <v>-80036.152697072219</v>
      </c>
      <c r="I49" s="6">
        <f t="shared" si="5"/>
        <v>328.74686588272499</v>
      </c>
      <c r="K49" s="2" t="s">
        <v>0</v>
      </c>
      <c r="L49" s="7" t="s">
        <v>43</v>
      </c>
      <c r="M49" s="6"/>
      <c r="N49" s="6"/>
      <c r="O49" s="6"/>
    </row>
    <row r="50" spans="1:15" x14ac:dyDescent="0.15">
      <c r="A50">
        <v>650</v>
      </c>
      <c r="B50" s="6">
        <f t="shared" si="0"/>
        <v>0.82673064072452873</v>
      </c>
      <c r="C50" s="6">
        <f t="shared" si="1"/>
        <v>3094.8506256390656</v>
      </c>
      <c r="D50" s="6">
        <f t="shared" si="2"/>
        <v>1.6507347311021766E-5</v>
      </c>
      <c r="E50" s="6">
        <f t="shared" si="3"/>
        <v>6.8836509943251273E-2</v>
      </c>
      <c r="G50">
        <v>600</v>
      </c>
      <c r="H50" s="6">
        <f t="shared" si="4"/>
        <v>-73782.051280954387</v>
      </c>
      <c r="I50" s="6">
        <f t="shared" si="5"/>
        <v>339.62533026483135</v>
      </c>
      <c r="K50" s="2" t="s">
        <v>1</v>
      </c>
      <c r="L50" s="2" t="s">
        <v>45</v>
      </c>
      <c r="M50" s="6"/>
      <c r="N50" s="6"/>
      <c r="O50" s="6"/>
    </row>
    <row r="51" spans="1:15" x14ac:dyDescent="0.15">
      <c r="A51">
        <v>700</v>
      </c>
      <c r="B51" s="6">
        <f t="shared" si="0"/>
        <v>0.767678452101348</v>
      </c>
      <c r="C51" s="6">
        <f t="shared" si="1"/>
        <v>3247.4714992017202</v>
      </c>
      <c r="D51" s="6">
        <f t="shared" si="2"/>
        <v>1.7511632477588117E-5</v>
      </c>
      <c r="E51" s="6">
        <f t="shared" si="3"/>
        <v>7.6552317771281922E-2</v>
      </c>
      <c r="G51">
        <v>650</v>
      </c>
      <c r="H51" s="6">
        <f t="shared" si="4"/>
        <v>-67140.864760446188</v>
      </c>
      <c r="I51" s="6">
        <f t="shared" si="5"/>
        <v>350.25294732809368</v>
      </c>
      <c r="K51">
        <v>298.14999999999998</v>
      </c>
      <c r="L51" s="6">
        <f>-12590.0384*8.314472</f>
        <v>-104679.5217557248</v>
      </c>
    </row>
    <row r="52" spans="1:15" x14ac:dyDescent="0.15">
      <c r="A52">
        <v>750</v>
      </c>
      <c r="B52" s="6">
        <f t="shared" si="0"/>
        <v>0.7164998886279248</v>
      </c>
      <c r="C52" s="6">
        <f t="shared" si="1"/>
        <v>3385.7004697355451</v>
      </c>
      <c r="D52" s="6">
        <f t="shared" si="2"/>
        <v>1.8484466984647279E-5</v>
      </c>
      <c r="E52" s="6">
        <f t="shared" si="3"/>
        <v>8.4177793112087521E-2</v>
      </c>
      <c r="G52">
        <v>700</v>
      </c>
      <c r="H52" s="6">
        <f t="shared" si="4"/>
        <v>-60146.386543043351</v>
      </c>
      <c r="I52" s="6">
        <f t="shared" si="5"/>
        <v>360.61679905377929</v>
      </c>
    </row>
    <row r="53" spans="1:15" x14ac:dyDescent="0.15">
      <c r="A53">
        <v>800</v>
      </c>
      <c r="B53" s="6">
        <f t="shared" si="0"/>
        <v>0.67171864558867944</v>
      </c>
      <c r="C53" s="6">
        <f t="shared" si="1"/>
        <v>3511.4781674372684</v>
      </c>
      <c r="D53" s="6">
        <f t="shared" si="2"/>
        <v>1.9428722586456799E-5</v>
      </c>
      <c r="E53" s="6">
        <f t="shared" si="3"/>
        <v>9.1703593132073144E-2</v>
      </c>
      <c r="G53">
        <v>750</v>
      </c>
      <c r="H53" s="6">
        <f t="shared" si="4"/>
        <v>-52831.540089361297</v>
      </c>
      <c r="I53" s="6">
        <f t="shared" si="5"/>
        <v>370.70782668245096</v>
      </c>
      <c r="M53" s="8"/>
    </row>
    <row r="54" spans="1:15" x14ac:dyDescent="0.15">
      <c r="A54">
        <v>850</v>
      </c>
      <c r="B54" s="6">
        <f t="shared" si="0"/>
        <v>0.63220578408346306</v>
      </c>
      <c r="C54" s="6">
        <f t="shared" si="1"/>
        <v>3627.7759273537836</v>
      </c>
      <c r="D54" s="6">
        <f t="shared" si="2"/>
        <v>2.0346764288087128E-5</v>
      </c>
      <c r="E54" s="6">
        <f t="shared" si="3"/>
        <v>9.9160244730962382E-2</v>
      </c>
      <c r="G54">
        <v>800</v>
      </c>
      <c r="H54" s="6">
        <f t="shared" si="4"/>
        <v>-45226.106434664805</v>
      </c>
      <c r="I54" s="6">
        <f t="shared" si="5"/>
        <v>380.52277090866403</v>
      </c>
      <c r="M54" s="2"/>
    </row>
    <row r="55" spans="1:15" x14ac:dyDescent="0.15">
      <c r="A55">
        <v>900</v>
      </c>
      <c r="B55" s="6">
        <f t="shared" si="0"/>
        <v>0.59708324052327066</v>
      </c>
      <c r="C55" s="6">
        <f t="shared" si="1"/>
        <v>3738.5957893821665</v>
      </c>
      <c r="D55" s="6">
        <f t="shared" si="2"/>
        <v>2.124057222408703E-5</v>
      </c>
      <c r="E55" s="6">
        <f t="shared" si="3"/>
        <v>0.10662334841520539</v>
      </c>
      <c r="G55">
        <v>850</v>
      </c>
      <c r="H55" s="6">
        <f t="shared" si="4"/>
        <v>-37354.451710397749</v>
      </c>
      <c r="I55" s="6">
        <f t="shared" si="5"/>
        <v>390.06552284534433</v>
      </c>
      <c r="M55" s="6"/>
    </row>
    <row r="56" spans="1:15" x14ac:dyDescent="0.15">
      <c r="A56">
        <v>950</v>
      </c>
      <c r="B56" s="6">
        <f t="shared" si="0"/>
        <v>0.56565780681151956</v>
      </c>
      <c r="C56" s="6">
        <f t="shared" si="1"/>
        <v>3848.9704982696658</v>
      </c>
      <c r="D56" s="6">
        <f t="shared" si="2"/>
        <v>2.2111841032322553E-5</v>
      </c>
      <c r="E56" s="6">
        <f t="shared" si="3"/>
        <v>0.11421851664220932</v>
      </c>
      <c r="G56">
        <v>900</v>
      </c>
      <c r="H56" s="6">
        <f t="shared" si="4"/>
        <v>-29233.254665712844</v>
      </c>
      <c r="I56" s="6">
        <f t="shared" si="5"/>
        <v>399.34808825311029</v>
      </c>
    </row>
    <row r="57" spans="1:15" x14ac:dyDescent="0.15">
      <c r="A57">
        <v>1000</v>
      </c>
      <c r="B57" s="6">
        <f t="shared" si="0"/>
        <v>0.5373749164709436</v>
      </c>
      <c r="C57" s="6">
        <f t="shared" si="1"/>
        <v>3964.9635071962507</v>
      </c>
      <c r="D57" s="6">
        <f t="shared" si="2"/>
        <v>2.2962054964269286E-5</v>
      </c>
      <c r="E57" s="6">
        <f t="shared" si="3"/>
        <v>0.1221260270436787</v>
      </c>
      <c r="G57">
        <v>950</v>
      </c>
      <c r="H57" s="6">
        <f t="shared" si="4"/>
        <v>-20869.234189001298</v>
      </c>
      <c r="I57" s="6">
        <f t="shared" si="5"/>
        <v>408.39129072160682</v>
      </c>
    </row>
    <row r="58" spans="1:15" x14ac:dyDescent="0.15">
      <c r="A58">
        <v>1050</v>
      </c>
      <c r="B58" s="6">
        <f t="shared" si="0"/>
        <v>0.511785634734232</v>
      </c>
      <c r="C58" s="6">
        <f t="shared" si="1"/>
        <v>4049.2650120904814</v>
      </c>
      <c r="D58" s="6">
        <f t="shared" si="2"/>
        <v>2.3792541782572041E-5</v>
      </c>
      <c r="E58" s="6">
        <f t="shared" si="3"/>
        <v>0.12919064187919385</v>
      </c>
      <c r="G58">
        <v>1000</v>
      </c>
      <c r="H58" s="6">
        <f t="shared" si="4"/>
        <v>-12255.213186997385</v>
      </c>
      <c r="I58" s="6">
        <f t="shared" si="5"/>
        <v>417.22529419626704</v>
      </c>
    </row>
    <row r="59" spans="1:15" x14ac:dyDescent="0.15">
      <c r="A59">
        <v>1100</v>
      </c>
      <c r="B59" s="6">
        <f t="shared" si="0"/>
        <v>0.48852265133722145</v>
      </c>
      <c r="C59" s="6">
        <f t="shared" si="1"/>
        <v>4129.6987979867063</v>
      </c>
      <c r="D59" s="6">
        <f t="shared" si="2"/>
        <v>2.4604509943210058E-5</v>
      </c>
      <c r="E59" s="6">
        <f t="shared" si="3"/>
        <v>0.13621185611622877</v>
      </c>
      <c r="G59">
        <v>1050</v>
      </c>
      <c r="H59" s="6">
        <f t="shared" si="4"/>
        <v>-3419.6816255664644</v>
      </c>
      <c r="I59" s="6">
        <f t="shared" si="5"/>
        <v>425.84629747756821</v>
      </c>
    </row>
    <row r="60" spans="1:15" x14ac:dyDescent="0.15">
      <c r="A60">
        <v>1150</v>
      </c>
      <c r="B60" s="6">
        <f t="shared" si="0"/>
        <v>0.46728253606169012</v>
      </c>
      <c r="C60" s="6">
        <f t="shared" si="1"/>
        <v>4206.3893705936898</v>
      </c>
      <c r="D60" s="6">
        <f t="shared" si="2"/>
        <v>2.5399073455073857E-5</v>
      </c>
      <c r="E60" s="6">
        <f t="shared" si="3"/>
        <v>0.14318178906917445</v>
      </c>
      <c r="G60">
        <v>1100</v>
      </c>
      <c r="H60" s="6">
        <f t="shared" si="4"/>
        <v>5597.4294961091682</v>
      </c>
      <c r="I60" s="6">
        <f t="shared" si="5"/>
        <v>434.23518084215937</v>
      </c>
    </row>
    <row r="61" spans="1:15" x14ac:dyDescent="0.15">
      <c r="A61">
        <v>1200</v>
      </c>
      <c r="B61" s="6">
        <f t="shared" si="0"/>
        <v>0.447812430392453</v>
      </c>
      <c r="C61" s="6">
        <f t="shared" si="1"/>
        <v>4279.4592361213754</v>
      </c>
      <c r="D61" s="6">
        <f t="shared" si="2"/>
        <v>2.6177268104991519E-5</v>
      </c>
      <c r="E61" s="6">
        <f t="shared" si="3"/>
        <v>0.15009354896478513</v>
      </c>
      <c r="G61">
        <v>1150</v>
      </c>
      <c r="H61" s="6">
        <f t="shared" si="4"/>
        <v>14787.730325951266</v>
      </c>
      <c r="I61" s="6">
        <f t="shared" si="5"/>
        <v>442.4051253997788</v>
      </c>
    </row>
    <row r="62" spans="1:15" x14ac:dyDescent="0.15">
      <c r="A62">
        <v>1250</v>
      </c>
      <c r="B62" s="6">
        <f t="shared" si="0"/>
        <v>0.4298999331767549</v>
      </c>
      <c r="C62" s="6">
        <f t="shared" si="1"/>
        <v>4349.0289012808917</v>
      </c>
      <c r="D62" s="6">
        <f t="shared" si="2"/>
        <v>2.6940061896409699E-5</v>
      </c>
      <c r="E62" s="6">
        <f t="shared" si="3"/>
        <v>0.15694116594974672</v>
      </c>
      <c r="G62">
        <v>1200</v>
      </c>
      <c r="H62" s="6">
        <f t="shared" si="4"/>
        <v>24143.103315474218</v>
      </c>
      <c r="I62" s="6">
        <f t="shared" si="5"/>
        <v>450.36786038893524</v>
      </c>
    </row>
    <row r="63" spans="1:15" x14ac:dyDescent="0.15">
      <c r="A63">
        <v>1300</v>
      </c>
      <c r="B63" s="6">
        <f t="shared" si="0"/>
        <v>0.41336532036226437</v>
      </c>
      <c r="C63" s="6">
        <f t="shared" si="1"/>
        <v>4415.2168732845485</v>
      </c>
      <c r="D63" s="6">
        <f t="shared" si="2"/>
        <v>2.7688361779478828E-5</v>
      </c>
      <c r="E63" s="6">
        <f t="shared" si="3"/>
        <v>0.16371951809759058</v>
      </c>
      <c r="G63">
        <v>1250</v>
      </c>
      <c r="H63" s="6">
        <f t="shared" si="4"/>
        <v>33655.698811327966</v>
      </c>
      <c r="I63" s="6">
        <f t="shared" si="5"/>
        <v>458.13389679558247</v>
      </c>
    </row>
    <row r="64" spans="1:15" x14ac:dyDescent="0.15">
      <c r="A64">
        <v>1350</v>
      </c>
      <c r="B64" s="6">
        <f t="shared" si="0"/>
        <v>0.39805549368218046</v>
      </c>
      <c r="C64" s="6">
        <f t="shared" si="1"/>
        <v>4478.1396598458359</v>
      </c>
      <c r="D64" s="6">
        <f t="shared" si="2"/>
        <v>2.8423018120736095E-5</v>
      </c>
      <c r="E64" s="6">
        <f t="shared" si="3"/>
        <v>0.1704242554733448</v>
      </c>
      <c r="G64">
        <v>1300</v>
      </c>
      <c r="H64" s="6">
        <f t="shared" si="4"/>
        <v>43317.930646841021</v>
      </c>
      <c r="I64" s="6">
        <f t="shared" si="5"/>
        <v>465.71271512493462</v>
      </c>
    </row>
    <row r="65" spans="1:9" x14ac:dyDescent="0.15">
      <c r="A65">
        <v>1400</v>
      </c>
      <c r="B65" s="6">
        <f t="shared" si="0"/>
        <v>0.383839226050674</v>
      </c>
      <c r="C65" s="6">
        <f t="shared" si="1"/>
        <v>4537.9117691794336</v>
      </c>
      <c r="D65" s="6">
        <f t="shared" si="2"/>
        <v>2.9144827880355149E-5</v>
      </c>
      <c r="E65" s="6">
        <f t="shared" si="3"/>
        <v>0.17705172584576645</v>
      </c>
      <c r="G65">
        <v>1350</v>
      </c>
      <c r="H65" s="6">
        <f t="shared" si="4"/>
        <v>53122.47173356358</v>
      </c>
      <c r="I65" s="6">
        <f t="shared" si="5"/>
        <v>473.11291771663724</v>
      </c>
    </row>
    <row r="66" spans="1:9" x14ac:dyDescent="0.15">
      <c r="A66">
        <v>1450</v>
      </c>
      <c r="B66" s="6">
        <f t="shared" si="0"/>
        <v>0.37060339066961628</v>
      </c>
      <c r="C66" s="6">
        <f t="shared" si="1"/>
        <v>4594.645710001193</v>
      </c>
      <c r="D66" s="6">
        <f t="shared" si="2"/>
        <v>2.9854537116061225E-5</v>
      </c>
      <c r="E66" s="6">
        <f t="shared" si="3"/>
        <v>0.18359890439375409</v>
      </c>
      <c r="G66">
        <v>1400</v>
      </c>
      <c r="H66" s="6">
        <f t="shared" si="4"/>
        <v>63062.249652810147</v>
      </c>
      <c r="I66" s="6">
        <f t="shared" si="5"/>
        <v>480.34235334603125</v>
      </c>
    </row>
    <row r="67" spans="1:9" x14ac:dyDescent="0.15">
      <c r="A67">
        <v>1500</v>
      </c>
      <c r="B67" s="6">
        <f t="shared" si="0"/>
        <v>0.3582499443139624</v>
      </c>
      <c r="C67" s="6">
        <f t="shared" si="1"/>
        <v>4648.4519915281599</v>
      </c>
      <c r="D67" s="6">
        <f t="shared" si="2"/>
        <v>3.0552843189245938E-5</v>
      </c>
      <c r="E67" s="6">
        <f t="shared" si="3"/>
        <v>0.19006332877778939</v>
      </c>
      <c r="G67">
        <v>1450</v>
      </c>
      <c r="H67" s="6">
        <f t="shared" si="4"/>
        <v>73130.442247202926</v>
      </c>
      <c r="I67" s="6">
        <f t="shared" si="5"/>
        <v>487.40821995073009</v>
      </c>
    </row>
    <row r="68" spans="1:9" x14ac:dyDescent="0.15">
      <c r="B68" s="6"/>
      <c r="C68" s="5"/>
      <c r="G68">
        <v>1500</v>
      </c>
      <c r="H68" s="6">
        <f t="shared" si="4"/>
        <v>83320.473212214667</v>
      </c>
      <c r="I68" s="6">
        <f t="shared" si="5"/>
        <v>494.31714993493603</v>
      </c>
    </row>
    <row r="69" spans="1:9" x14ac:dyDescent="0.15">
      <c r="B69" s="6"/>
      <c r="C69" s="5"/>
    </row>
  </sheetData>
  <phoneticPr fontId="1"/>
  <pageMargins left="0.7" right="0.7" top="0.75" bottom="0.75" header="0.3" footer="0.3"/>
  <pageSetup paperSize="9" scale="58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7"/>
  <sheetViews>
    <sheetView zoomScale="90" zoomScaleNormal="90" workbookViewId="0"/>
  </sheetViews>
  <sheetFormatPr defaultRowHeight="13.5" x14ac:dyDescent="0.15"/>
  <cols>
    <col min="2" max="2" width="11" bestFit="1" customWidth="1"/>
    <col min="3" max="3" width="9.875" bestFit="1" customWidth="1"/>
    <col min="4" max="5" width="11" bestFit="1" customWidth="1"/>
    <col min="6" max="6" width="12.375" bestFit="1" customWidth="1"/>
    <col min="7" max="10" width="9.875" bestFit="1" customWidth="1"/>
    <col min="11" max="11" width="9" customWidth="1"/>
  </cols>
  <sheetData>
    <row r="1" spans="1:6" x14ac:dyDescent="0.15">
      <c r="A1" s="1" t="s">
        <v>38</v>
      </c>
      <c r="C1" t="s">
        <v>47</v>
      </c>
    </row>
    <row r="2" spans="1:6" x14ac:dyDescent="0.15">
      <c r="A2" s="1"/>
    </row>
    <row r="3" spans="1:6" x14ac:dyDescent="0.15">
      <c r="A3" s="4" t="s">
        <v>6</v>
      </c>
      <c r="B3" s="4" t="s">
        <v>72</v>
      </c>
      <c r="D3" s="2" t="s">
        <v>49</v>
      </c>
      <c r="E3" s="2" t="s">
        <v>40</v>
      </c>
      <c r="F3" s="2" t="s">
        <v>55</v>
      </c>
    </row>
    <row r="4" spans="1:6" x14ac:dyDescent="0.15">
      <c r="A4" s="4" t="s">
        <v>57</v>
      </c>
      <c r="B4" s="4"/>
      <c r="D4" s="11">
        <v>0.2</v>
      </c>
      <c r="E4" s="11">
        <v>0.8</v>
      </c>
      <c r="F4">
        <f>SUM(D4:E4)</f>
        <v>1</v>
      </c>
    </row>
    <row r="5" spans="1:6" x14ac:dyDescent="0.15">
      <c r="A5" s="4" t="s">
        <v>70</v>
      </c>
      <c r="B5" s="4"/>
      <c r="D5" s="11">
        <f>D4*D14/$F$14</f>
        <v>0.22213305713754161</v>
      </c>
      <c r="E5" s="11">
        <f>E4*E14/$F$14</f>
        <v>0.77786694286245839</v>
      </c>
      <c r="F5">
        <f>SUM(D5:E5)</f>
        <v>1</v>
      </c>
    </row>
    <row r="6" spans="1:6" x14ac:dyDescent="0.15">
      <c r="A6" s="2" t="s">
        <v>14</v>
      </c>
      <c r="B6" s="2" t="s">
        <v>6</v>
      </c>
      <c r="C6" s="2" t="s">
        <v>7</v>
      </c>
      <c r="D6" s="2" t="s">
        <v>8</v>
      </c>
    </row>
    <row r="7" spans="1:6" x14ac:dyDescent="0.15">
      <c r="A7">
        <v>1</v>
      </c>
      <c r="B7" s="2" t="s">
        <v>5</v>
      </c>
      <c r="C7" s="3">
        <v>1.0079400000000001</v>
      </c>
      <c r="D7">
        <v>0</v>
      </c>
      <c r="E7">
        <v>0</v>
      </c>
    </row>
    <row r="8" spans="1:6" x14ac:dyDescent="0.15">
      <c r="A8">
        <v>2</v>
      </c>
      <c r="B8" s="2" t="s">
        <v>11</v>
      </c>
      <c r="C8" s="3">
        <v>4.0026020000000004</v>
      </c>
      <c r="D8">
        <v>0</v>
      </c>
      <c r="E8">
        <v>0</v>
      </c>
    </row>
    <row r="9" spans="1:6" x14ac:dyDescent="0.15">
      <c r="A9">
        <v>6</v>
      </c>
      <c r="B9" s="2" t="s">
        <v>10</v>
      </c>
      <c r="C9" s="3">
        <v>12.0107</v>
      </c>
      <c r="D9">
        <v>0</v>
      </c>
      <c r="E9">
        <v>0</v>
      </c>
    </row>
    <row r="10" spans="1:6" x14ac:dyDescent="0.15">
      <c r="A10">
        <v>7</v>
      </c>
      <c r="B10" s="2" t="s">
        <v>13</v>
      </c>
      <c r="C10" s="3">
        <v>14.0067</v>
      </c>
      <c r="D10">
        <v>0</v>
      </c>
      <c r="E10">
        <v>2</v>
      </c>
    </row>
    <row r="11" spans="1:6" x14ac:dyDescent="0.15">
      <c r="A11">
        <v>8</v>
      </c>
      <c r="B11" s="2" t="s">
        <v>9</v>
      </c>
      <c r="C11" s="3">
        <v>15.9994</v>
      </c>
      <c r="D11">
        <v>2</v>
      </c>
      <c r="E11">
        <v>0</v>
      </c>
    </row>
    <row r="12" spans="1:6" x14ac:dyDescent="0.15">
      <c r="A12">
        <v>18</v>
      </c>
      <c r="B12" s="2" t="s">
        <v>12</v>
      </c>
      <c r="C12" s="3">
        <v>39.948</v>
      </c>
      <c r="D12">
        <v>0</v>
      </c>
      <c r="E12">
        <v>0</v>
      </c>
    </row>
    <row r="13" spans="1:6" x14ac:dyDescent="0.15">
      <c r="B13" s="2"/>
      <c r="C13" s="3"/>
    </row>
    <row r="14" spans="1:6" x14ac:dyDescent="0.15">
      <c r="C14" s="2" t="s">
        <v>4</v>
      </c>
      <c r="D14" s="3">
        <f>SUMPRODUCT($C$7:$C$12,D7:D12)</f>
        <v>31.998799999999999</v>
      </c>
      <c r="E14" s="3">
        <f>SUMPRODUCT($C$7:$C$12,E7:E12)</f>
        <v>28.013400000000001</v>
      </c>
      <c r="F14" s="3">
        <f>SUMPRODUCT(D4:E4,D14:E14)</f>
        <v>28.810480000000002</v>
      </c>
    </row>
    <row r="16" spans="1:6" x14ac:dyDescent="0.15">
      <c r="C16" s="4" t="s">
        <v>15</v>
      </c>
    </row>
    <row r="17" spans="3:5" x14ac:dyDescent="0.15">
      <c r="C17" s="2" t="s">
        <v>23</v>
      </c>
      <c r="D17">
        <v>200</v>
      </c>
      <c r="E17">
        <v>200</v>
      </c>
    </row>
    <row r="18" spans="3:5" x14ac:dyDescent="0.15">
      <c r="C18" s="2" t="s">
        <v>26</v>
      </c>
      <c r="D18">
        <v>6000</v>
      </c>
      <c r="E18">
        <v>6000</v>
      </c>
    </row>
    <row r="19" spans="3:5" x14ac:dyDescent="0.15">
      <c r="C19" s="2" t="s">
        <v>34</v>
      </c>
    </row>
    <row r="20" spans="3:5" x14ac:dyDescent="0.15">
      <c r="C20" s="2" t="s">
        <v>16</v>
      </c>
      <c r="D20" s="6">
        <v>3.6609608300000001</v>
      </c>
      <c r="E20" s="6">
        <v>2.9525762599999998</v>
      </c>
    </row>
    <row r="21" spans="3:5" x14ac:dyDescent="0.15">
      <c r="C21" s="2" t="s">
        <v>18</v>
      </c>
      <c r="D21" s="6">
        <v>6.5636552299999998E-4</v>
      </c>
      <c r="E21" s="6">
        <v>1.3969005700000001E-3</v>
      </c>
    </row>
    <row r="22" spans="3:5" x14ac:dyDescent="0.15">
      <c r="C22" s="2" t="s">
        <v>20</v>
      </c>
      <c r="D22" s="6">
        <v>-1.4114946799999999E-7</v>
      </c>
      <c r="E22" s="6">
        <v>-4.9263169100000003E-7</v>
      </c>
    </row>
    <row r="23" spans="3:5" x14ac:dyDescent="0.15">
      <c r="C23" s="2" t="s">
        <v>21</v>
      </c>
      <c r="D23" s="6">
        <v>2.0579765799999999E-11</v>
      </c>
      <c r="E23" s="6">
        <v>7.8601036699999999E-11</v>
      </c>
    </row>
    <row r="24" spans="3:5" x14ac:dyDescent="0.15">
      <c r="C24" s="2" t="s">
        <v>22</v>
      </c>
      <c r="D24" s="6">
        <v>-1.29913248E-15</v>
      </c>
      <c r="E24" s="6">
        <v>-4.6075532099999999E-15</v>
      </c>
    </row>
    <row r="25" spans="3:5" x14ac:dyDescent="0.15">
      <c r="C25" s="2" t="s">
        <v>41</v>
      </c>
      <c r="D25" s="6">
        <v>-1215.9772499999999</v>
      </c>
      <c r="E25" s="6">
        <v>-923.94864500000006</v>
      </c>
    </row>
    <row r="26" spans="3:5" x14ac:dyDescent="0.15">
      <c r="C26" s="2" t="s">
        <v>42</v>
      </c>
      <c r="D26" s="6">
        <v>3.4153618400000001</v>
      </c>
      <c r="E26" s="6">
        <v>5.8718925200000003</v>
      </c>
    </row>
    <row r="27" spans="3:5" x14ac:dyDescent="0.15">
      <c r="C27" s="2" t="s">
        <v>35</v>
      </c>
      <c r="D27" s="6"/>
      <c r="E27" s="6"/>
    </row>
    <row r="28" spans="3:5" x14ac:dyDescent="0.15">
      <c r="C28" s="2" t="s">
        <v>16</v>
      </c>
      <c r="D28" s="6">
        <v>3.7824563599999999</v>
      </c>
      <c r="E28" s="6">
        <v>3.53100528</v>
      </c>
    </row>
    <row r="29" spans="3:5" x14ac:dyDescent="0.15">
      <c r="C29" s="2" t="s">
        <v>17</v>
      </c>
      <c r="D29" s="6">
        <v>-2.9967341499999999E-3</v>
      </c>
      <c r="E29" s="6">
        <v>-1.2366098700000001E-4</v>
      </c>
    </row>
    <row r="30" spans="3:5" x14ac:dyDescent="0.15">
      <c r="C30" s="2" t="s">
        <v>19</v>
      </c>
      <c r="D30" s="6">
        <v>9.8473020000000002E-6</v>
      </c>
      <c r="E30" s="6">
        <v>-5.0299943699999996E-7</v>
      </c>
    </row>
    <row r="31" spans="3:5" x14ac:dyDescent="0.15">
      <c r="C31" s="2" t="s">
        <v>21</v>
      </c>
      <c r="D31" s="6">
        <v>-9.6812950799999992E-9</v>
      </c>
      <c r="E31" s="6">
        <v>2.43530612E-9</v>
      </c>
    </row>
    <row r="32" spans="3:5" x14ac:dyDescent="0.15">
      <c r="C32" s="2" t="s">
        <v>22</v>
      </c>
      <c r="D32" s="6">
        <v>3.2437283599999999E-12</v>
      </c>
      <c r="E32" s="6">
        <v>-1.4088123500000001E-12</v>
      </c>
    </row>
    <row r="33" spans="3:16" x14ac:dyDescent="0.15">
      <c r="C33" s="2" t="s">
        <v>41</v>
      </c>
      <c r="D33" s="6">
        <v>-1063.9435599999999</v>
      </c>
      <c r="E33" s="6">
        <v>-1046.9762800000001</v>
      </c>
    </row>
    <row r="34" spans="3:16" x14ac:dyDescent="0.15">
      <c r="C34" s="2" t="s">
        <v>42</v>
      </c>
      <c r="D34" s="6">
        <v>3.6576757299999998</v>
      </c>
      <c r="E34" s="6">
        <v>2.96747468</v>
      </c>
    </row>
    <row r="35" spans="3:16" x14ac:dyDescent="0.15">
      <c r="C35" s="2"/>
      <c r="D35" s="6"/>
      <c r="E35" s="6"/>
    </row>
    <row r="36" spans="3:16" x14ac:dyDescent="0.15">
      <c r="C36" s="4" t="s">
        <v>31</v>
      </c>
      <c r="D36" s="6"/>
      <c r="E36" s="6"/>
    </row>
    <row r="37" spans="3:16" x14ac:dyDescent="0.15">
      <c r="C37" s="2" t="s">
        <v>29</v>
      </c>
      <c r="D37" s="3">
        <v>3.4580000000000002</v>
      </c>
      <c r="E37" s="3">
        <v>3.621</v>
      </c>
    </row>
    <row r="38" spans="3:16" x14ac:dyDescent="0.15">
      <c r="C38" s="2" t="s">
        <v>30</v>
      </c>
      <c r="D38" s="3">
        <v>107.4</v>
      </c>
      <c r="E38" s="3">
        <v>97.53</v>
      </c>
    </row>
    <row r="40" spans="3:16" x14ac:dyDescent="0.15">
      <c r="L40" s="2"/>
      <c r="M40" s="2"/>
      <c r="N40" s="2"/>
      <c r="O40" s="2"/>
      <c r="P40" s="2"/>
    </row>
    <row r="41" spans="3:16" x14ac:dyDescent="0.15">
      <c r="C41" s="2" t="s">
        <v>2</v>
      </c>
      <c r="H41" t="s">
        <v>36</v>
      </c>
      <c r="L41" s="2"/>
      <c r="M41" s="2"/>
      <c r="N41" s="2"/>
      <c r="O41" s="2"/>
      <c r="P41" s="2"/>
    </row>
    <row r="42" spans="3:16" x14ac:dyDescent="0.15">
      <c r="C42" s="2" t="s">
        <v>0</v>
      </c>
      <c r="D42" s="2" t="str">
        <f>$D$3</f>
        <v>O2</v>
      </c>
      <c r="E42" s="2" t="str">
        <f>$E$3</f>
        <v>N2</v>
      </c>
      <c r="F42" s="2" t="str">
        <f>$F$3</f>
        <v>混合物性</v>
      </c>
      <c r="H42" s="2" t="s">
        <v>0</v>
      </c>
      <c r="I42" s="2" t="s">
        <v>2</v>
      </c>
      <c r="M42" s="6"/>
      <c r="N42" s="6"/>
      <c r="O42" s="6"/>
      <c r="P42" s="6"/>
    </row>
    <row r="43" spans="3:16" x14ac:dyDescent="0.15">
      <c r="C43" s="2" t="s">
        <v>1</v>
      </c>
      <c r="D43" s="2" t="s">
        <v>3</v>
      </c>
      <c r="E43" s="2" t="s">
        <v>56</v>
      </c>
      <c r="F43" s="2" t="s">
        <v>56</v>
      </c>
      <c r="H43" s="2" t="s">
        <v>1</v>
      </c>
      <c r="I43" s="2" t="s">
        <v>3</v>
      </c>
      <c r="M43" s="6"/>
      <c r="N43" s="6"/>
      <c r="O43" s="6"/>
      <c r="P43" s="6"/>
    </row>
    <row r="44" spans="3:16" x14ac:dyDescent="0.15">
      <c r="C44">
        <v>200</v>
      </c>
      <c r="D44" s="6">
        <f>101325*$D$14/1000/(C44*8.314472)</f>
        <v>1.9497801002877875</v>
      </c>
      <c r="E44" s="6">
        <f>101325*$E$14/1000/(C44*8.314472)</f>
        <v>1.7069380683463722</v>
      </c>
      <c r="F44" s="6">
        <f>SUMPRODUCT($D$4:$E$4, D44:E44)</f>
        <v>1.7555064747346554</v>
      </c>
      <c r="H44">
        <v>100</v>
      </c>
      <c r="I44" s="6">
        <v>3.6109</v>
      </c>
      <c r="M44" s="6"/>
      <c r="N44" s="6"/>
      <c r="O44" s="6"/>
      <c r="P44" s="6"/>
    </row>
    <row r="45" spans="3:16" x14ac:dyDescent="0.15">
      <c r="C45">
        <v>250</v>
      </c>
      <c r="D45" s="6">
        <f t="shared" ref="D45:D70" si="0">101325*$D$14/1000/(C45*8.314472)</f>
        <v>1.5598240802302301</v>
      </c>
      <c r="E45" s="6">
        <f t="shared" ref="E45:E70" si="1">101325*$E$14/1000/(C45*8.314472)</f>
        <v>1.365550454677098</v>
      </c>
      <c r="F45" s="6">
        <f t="shared" ref="F45:F70" si="2">SUMPRODUCT($D$4:$E$4, D45:E45)</f>
        <v>1.4044051797877244</v>
      </c>
      <c r="H45">
        <v>150</v>
      </c>
      <c r="I45" s="6">
        <v>2.3660999999999999</v>
      </c>
      <c r="M45" s="6"/>
      <c r="N45" s="6"/>
      <c r="O45" s="6"/>
      <c r="P45" s="6"/>
    </row>
    <row r="46" spans="3:16" x14ac:dyDescent="0.15">
      <c r="C46">
        <v>300</v>
      </c>
      <c r="D46" s="6">
        <f t="shared" si="0"/>
        <v>1.2998534001918582</v>
      </c>
      <c r="E46" s="6">
        <f t="shared" si="1"/>
        <v>1.1379587122309149</v>
      </c>
      <c r="F46" s="6">
        <f t="shared" si="2"/>
        <v>1.1703376498231037</v>
      </c>
      <c r="H46">
        <v>200</v>
      </c>
      <c r="I46" s="6">
        <v>1.7679</v>
      </c>
      <c r="M46" s="6"/>
      <c r="N46" s="6"/>
      <c r="O46" s="6"/>
      <c r="P46" s="6"/>
    </row>
    <row r="47" spans="3:16" x14ac:dyDescent="0.15">
      <c r="C47">
        <v>350</v>
      </c>
      <c r="D47" s="6">
        <f t="shared" si="0"/>
        <v>1.1141600573073072</v>
      </c>
      <c r="E47" s="6">
        <f t="shared" si="1"/>
        <v>0.9753931819122128</v>
      </c>
      <c r="F47" s="6">
        <f t="shared" si="2"/>
        <v>1.0031465569912317</v>
      </c>
      <c r="H47">
        <v>240</v>
      </c>
      <c r="I47" s="6">
        <v>1.4715</v>
      </c>
      <c r="M47" s="6"/>
      <c r="N47" s="6"/>
      <c r="O47" s="6"/>
      <c r="P47" s="6"/>
    </row>
    <row r="48" spans="3:16" x14ac:dyDescent="0.15">
      <c r="C48">
        <v>400</v>
      </c>
      <c r="D48" s="6">
        <f t="shared" si="0"/>
        <v>0.97489005014389374</v>
      </c>
      <c r="E48" s="6">
        <f t="shared" si="1"/>
        <v>0.85346903417318609</v>
      </c>
      <c r="F48" s="6">
        <f t="shared" si="2"/>
        <v>0.87775323736732769</v>
      </c>
      <c r="H48">
        <v>260</v>
      </c>
      <c r="I48" s="6">
        <v>1.3577999999999999</v>
      </c>
      <c r="M48" s="6"/>
      <c r="N48" s="6"/>
      <c r="O48" s="6"/>
      <c r="P48" s="6"/>
    </row>
    <row r="49" spans="3:16" x14ac:dyDescent="0.15">
      <c r="C49">
        <v>450</v>
      </c>
      <c r="D49" s="6">
        <f t="shared" si="0"/>
        <v>0.86656893346123887</v>
      </c>
      <c r="E49" s="6">
        <f t="shared" si="1"/>
        <v>0.75863914148727662</v>
      </c>
      <c r="F49" s="6">
        <f t="shared" si="2"/>
        <v>0.78022509988206923</v>
      </c>
      <c r="H49">
        <v>280</v>
      </c>
      <c r="I49" s="6">
        <v>1.2605999999999999</v>
      </c>
      <c r="M49" s="6"/>
      <c r="N49" s="6"/>
      <c r="O49" s="6"/>
      <c r="P49" s="6"/>
    </row>
    <row r="50" spans="3:16" x14ac:dyDescent="0.15">
      <c r="C50">
        <v>500</v>
      </c>
      <c r="D50" s="6">
        <f t="shared" si="0"/>
        <v>0.77991204011511506</v>
      </c>
      <c r="E50" s="6">
        <f t="shared" si="1"/>
        <v>0.68277522733854901</v>
      </c>
      <c r="F50" s="6">
        <f t="shared" si="2"/>
        <v>0.70220258989386219</v>
      </c>
      <c r="H50">
        <v>300</v>
      </c>
      <c r="I50" s="6">
        <v>1.1762999999999999</v>
      </c>
      <c r="M50" s="6"/>
      <c r="N50" s="6"/>
      <c r="O50" s="6"/>
      <c r="P50" s="6"/>
    </row>
    <row r="51" spans="3:16" x14ac:dyDescent="0.15">
      <c r="C51">
        <v>550</v>
      </c>
      <c r="D51" s="6">
        <f t="shared" si="0"/>
        <v>0.70901094555919542</v>
      </c>
      <c r="E51" s="6">
        <f t="shared" si="1"/>
        <v>0.62070475212595355</v>
      </c>
      <c r="F51" s="6">
        <f t="shared" si="2"/>
        <v>0.63836599081260192</v>
      </c>
      <c r="H51">
        <v>320</v>
      </c>
      <c r="I51" s="6">
        <v>1.1026</v>
      </c>
    </row>
    <row r="52" spans="3:16" x14ac:dyDescent="0.15">
      <c r="C52">
        <v>600</v>
      </c>
      <c r="D52" s="6">
        <f t="shared" si="0"/>
        <v>0.64992670009592912</v>
      </c>
      <c r="E52" s="6">
        <f t="shared" si="1"/>
        <v>0.56897935611545747</v>
      </c>
      <c r="F52" s="6">
        <f t="shared" si="2"/>
        <v>0.58516882491155187</v>
      </c>
      <c r="H52">
        <v>340</v>
      </c>
      <c r="I52" s="6">
        <v>1.0376000000000001</v>
      </c>
    </row>
    <row r="53" spans="3:16" x14ac:dyDescent="0.15">
      <c r="C53">
        <v>650</v>
      </c>
      <c r="D53" s="6">
        <f t="shared" si="0"/>
        <v>0.59993233855008854</v>
      </c>
      <c r="E53" s="6">
        <f t="shared" si="1"/>
        <v>0.5252117133373454</v>
      </c>
      <c r="F53" s="6">
        <f t="shared" si="2"/>
        <v>0.54015583837989412</v>
      </c>
      <c r="H53">
        <v>360</v>
      </c>
      <c r="I53" s="6">
        <v>0.97989999999999999</v>
      </c>
      <c r="L53" s="2"/>
      <c r="M53" s="7"/>
      <c r="N53" s="8"/>
    </row>
    <row r="54" spans="3:16" x14ac:dyDescent="0.15">
      <c r="C54">
        <v>700</v>
      </c>
      <c r="D54" s="6">
        <f t="shared" si="0"/>
        <v>0.55708002865365358</v>
      </c>
      <c r="E54" s="6">
        <f t="shared" si="1"/>
        <v>0.4876965909561064</v>
      </c>
      <c r="F54" s="6">
        <f t="shared" si="2"/>
        <v>0.50157327849561584</v>
      </c>
      <c r="H54">
        <v>380</v>
      </c>
      <c r="I54" s="6">
        <v>0.92820000000000003</v>
      </c>
      <c r="L54" s="2"/>
      <c r="M54" s="2"/>
      <c r="N54" s="2"/>
    </row>
    <row r="55" spans="3:16" x14ac:dyDescent="0.15">
      <c r="C55">
        <v>750</v>
      </c>
      <c r="D55" s="6">
        <f t="shared" si="0"/>
        <v>0.5199413600767433</v>
      </c>
      <c r="E55" s="6">
        <f t="shared" si="1"/>
        <v>0.45518348489236593</v>
      </c>
      <c r="F55" s="6">
        <f t="shared" si="2"/>
        <v>0.46813505992924143</v>
      </c>
      <c r="H55">
        <v>400</v>
      </c>
      <c r="I55" s="6">
        <v>0.88180000000000003</v>
      </c>
      <c r="N55" s="6"/>
    </row>
    <row r="56" spans="3:16" x14ac:dyDescent="0.15">
      <c r="C56">
        <v>800</v>
      </c>
      <c r="D56" s="6">
        <f t="shared" si="0"/>
        <v>0.48744502507194687</v>
      </c>
      <c r="E56" s="6">
        <f t="shared" si="1"/>
        <v>0.42673451708659305</v>
      </c>
      <c r="F56" s="6">
        <f t="shared" si="2"/>
        <v>0.43887661868366384</v>
      </c>
      <c r="H56">
        <v>420</v>
      </c>
      <c r="I56" s="6">
        <v>0.83979999999999999</v>
      </c>
    </row>
    <row r="57" spans="3:16" x14ac:dyDescent="0.15">
      <c r="C57">
        <v>850</v>
      </c>
      <c r="D57" s="6">
        <f t="shared" si="0"/>
        <v>0.45877178830300885</v>
      </c>
      <c r="E57" s="6">
        <f t="shared" si="1"/>
        <v>0.40163248666973467</v>
      </c>
      <c r="F57" s="6">
        <f t="shared" si="2"/>
        <v>0.41306034699638949</v>
      </c>
      <c r="H57">
        <v>440</v>
      </c>
      <c r="I57" s="6">
        <v>0.80159999999999998</v>
      </c>
    </row>
    <row r="58" spans="3:16" x14ac:dyDescent="0.15">
      <c r="C58">
        <v>900</v>
      </c>
      <c r="D58" s="6">
        <f t="shared" si="0"/>
        <v>0.43328446673061943</v>
      </c>
      <c r="E58" s="6">
        <f t="shared" si="1"/>
        <v>0.37931957074363831</v>
      </c>
      <c r="F58" s="6">
        <f>SUMPRODUCT($D$4:$E$4, D58:E58)</f>
        <v>0.39011254994103461</v>
      </c>
      <c r="H58">
        <v>460</v>
      </c>
      <c r="I58" s="6">
        <v>0.76670000000000005</v>
      </c>
    </row>
    <row r="59" spans="3:16" x14ac:dyDescent="0.15">
      <c r="C59">
        <v>950</v>
      </c>
      <c r="D59" s="6">
        <f t="shared" si="0"/>
        <v>0.41048002111321841</v>
      </c>
      <c r="E59" s="6">
        <f t="shared" si="1"/>
        <v>0.35935538280976259</v>
      </c>
      <c r="F59" s="6">
        <f t="shared" si="2"/>
        <v>0.36958031047045375</v>
      </c>
      <c r="H59">
        <v>480</v>
      </c>
      <c r="I59" s="6">
        <v>0.73470000000000002</v>
      </c>
    </row>
    <row r="60" spans="3:16" x14ac:dyDescent="0.15">
      <c r="C60">
        <v>1000</v>
      </c>
      <c r="D60" s="6">
        <f t="shared" si="0"/>
        <v>0.38995602005755753</v>
      </c>
      <c r="E60" s="6">
        <f t="shared" si="1"/>
        <v>0.3413876136692745</v>
      </c>
      <c r="F60" s="6">
        <f t="shared" si="2"/>
        <v>0.3511012949469311</v>
      </c>
      <c r="H60">
        <v>500</v>
      </c>
      <c r="I60" s="6">
        <v>0.70530000000000004</v>
      </c>
    </row>
    <row r="61" spans="3:16" x14ac:dyDescent="0.15">
      <c r="C61">
        <v>1050</v>
      </c>
      <c r="D61" s="6">
        <f t="shared" si="0"/>
        <v>0.37138668576910233</v>
      </c>
      <c r="E61" s="6">
        <f t="shared" si="1"/>
        <v>0.32513106063740421</v>
      </c>
      <c r="F61" s="6">
        <f t="shared" si="2"/>
        <v>0.33438218566374384</v>
      </c>
      <c r="H61">
        <v>550</v>
      </c>
      <c r="I61" s="6">
        <v>0.64119999999999999</v>
      </c>
    </row>
    <row r="62" spans="3:16" x14ac:dyDescent="0.15">
      <c r="C62">
        <v>1100</v>
      </c>
      <c r="D62" s="6">
        <f t="shared" si="0"/>
        <v>0.35450547277959771</v>
      </c>
      <c r="E62" s="6">
        <f t="shared" si="1"/>
        <v>0.31035237606297678</v>
      </c>
      <c r="F62" s="6">
        <f t="shared" si="2"/>
        <v>0.31918299540630096</v>
      </c>
      <c r="H62">
        <v>600</v>
      </c>
      <c r="I62" s="6">
        <v>0.58779999999999999</v>
      </c>
    </row>
    <row r="63" spans="3:16" x14ac:dyDescent="0.15">
      <c r="C63">
        <v>1150</v>
      </c>
      <c r="D63" s="6">
        <f t="shared" si="0"/>
        <v>0.33909219135439783</v>
      </c>
      <c r="E63" s="6">
        <f t="shared" si="1"/>
        <v>0.29685879449502128</v>
      </c>
      <c r="F63" s="6">
        <f t="shared" si="2"/>
        <v>0.3053054738668966</v>
      </c>
      <c r="H63">
        <v>650</v>
      </c>
      <c r="I63" s="6">
        <v>0.54249999999999998</v>
      </c>
    </row>
    <row r="64" spans="3:16" x14ac:dyDescent="0.15">
      <c r="C64">
        <v>1200</v>
      </c>
      <c r="D64" s="6">
        <f t="shared" si="0"/>
        <v>0.32496335004796456</v>
      </c>
      <c r="E64" s="6">
        <f t="shared" si="1"/>
        <v>0.28448967805772873</v>
      </c>
      <c r="F64" s="6">
        <f t="shared" si="2"/>
        <v>0.29258441245577593</v>
      </c>
      <c r="H64">
        <v>700</v>
      </c>
      <c r="I64" s="6">
        <v>0.50380000000000003</v>
      </c>
    </row>
    <row r="65" spans="3:9" x14ac:dyDescent="0.15">
      <c r="C65">
        <v>1250</v>
      </c>
      <c r="D65" s="6">
        <f t="shared" si="0"/>
        <v>0.31196481604604603</v>
      </c>
      <c r="E65" s="6">
        <f t="shared" si="1"/>
        <v>0.2731100909354196</v>
      </c>
      <c r="F65" s="6">
        <f t="shared" si="2"/>
        <v>0.28088103595754493</v>
      </c>
      <c r="H65">
        <v>800</v>
      </c>
      <c r="I65" s="6">
        <v>0.44080000000000003</v>
      </c>
    </row>
    <row r="66" spans="3:9" x14ac:dyDescent="0.15">
      <c r="C66">
        <v>1300</v>
      </c>
      <c r="D66" s="6">
        <f t="shared" si="0"/>
        <v>0.29996616927504427</v>
      </c>
      <c r="E66" s="6">
        <f t="shared" si="1"/>
        <v>0.2626058566686727</v>
      </c>
      <c r="F66" s="6">
        <f t="shared" si="2"/>
        <v>0.27007791918994706</v>
      </c>
      <c r="H66">
        <v>900</v>
      </c>
      <c r="I66" s="6">
        <v>0.39179999999999998</v>
      </c>
    </row>
    <row r="67" spans="3:9" x14ac:dyDescent="0.15">
      <c r="C67">
        <v>1350</v>
      </c>
      <c r="D67" s="6">
        <f t="shared" si="0"/>
        <v>0.28885631115374627</v>
      </c>
      <c r="E67" s="6">
        <f t="shared" si="1"/>
        <v>0.25287971382909219</v>
      </c>
      <c r="F67" s="6">
        <f t="shared" si="2"/>
        <v>0.26007503329402304</v>
      </c>
      <c r="H67">
        <v>1000</v>
      </c>
      <c r="I67" s="6">
        <v>0.35270000000000001</v>
      </c>
    </row>
    <row r="68" spans="3:9" x14ac:dyDescent="0.15">
      <c r="C68">
        <v>1400</v>
      </c>
      <c r="D68" s="6">
        <f t="shared" si="0"/>
        <v>0.27854001432682679</v>
      </c>
      <c r="E68" s="6">
        <f t="shared" si="1"/>
        <v>0.2438482954780532</v>
      </c>
      <c r="F68" s="6">
        <f t="shared" si="2"/>
        <v>0.25078663924780792</v>
      </c>
      <c r="H68">
        <v>1100</v>
      </c>
      <c r="I68" s="6">
        <v>0.3206</v>
      </c>
    </row>
    <row r="69" spans="3:9" x14ac:dyDescent="0.15">
      <c r="C69">
        <v>1450</v>
      </c>
      <c r="D69" s="6">
        <f t="shared" si="0"/>
        <v>0.26893518624659135</v>
      </c>
      <c r="E69" s="6">
        <f t="shared" si="1"/>
        <v>0.23543973356501685</v>
      </c>
      <c r="F69" s="6">
        <f t="shared" si="2"/>
        <v>0.24213882410133175</v>
      </c>
      <c r="H69">
        <v>1200</v>
      </c>
      <c r="I69" s="6">
        <v>0.29389999999999999</v>
      </c>
    </row>
    <row r="70" spans="3:9" x14ac:dyDescent="0.15">
      <c r="C70">
        <v>1500</v>
      </c>
      <c r="D70" s="6">
        <f t="shared" si="0"/>
        <v>0.25997068003837165</v>
      </c>
      <c r="E70" s="6">
        <f t="shared" si="1"/>
        <v>0.22759174244618297</v>
      </c>
      <c r="F70" s="6">
        <f t="shared" si="2"/>
        <v>0.23406752996462071</v>
      </c>
      <c r="H70">
        <v>1500</v>
      </c>
      <c r="I70" s="6">
        <v>0.2351</v>
      </c>
    </row>
    <row r="71" spans="3:9" x14ac:dyDescent="0.15">
      <c r="D71" s="6"/>
    </row>
    <row r="72" spans="3:9" x14ac:dyDescent="0.15">
      <c r="C72" s="2" t="s">
        <v>24</v>
      </c>
    </row>
    <row r="73" spans="3:9" x14ac:dyDescent="0.15">
      <c r="C73" s="2" t="s">
        <v>0</v>
      </c>
      <c r="D73" s="2" t="str">
        <f>$D$3</f>
        <v>O2</v>
      </c>
      <c r="E73" s="2" t="str">
        <f>$E$3</f>
        <v>N2</v>
      </c>
      <c r="F73" s="2" t="str">
        <f>$F$3</f>
        <v>混合物性</v>
      </c>
      <c r="H73" s="2" t="s">
        <v>0</v>
      </c>
      <c r="I73" s="2" t="s">
        <v>24</v>
      </c>
    </row>
    <row r="74" spans="3:9" x14ac:dyDescent="0.15">
      <c r="C74" s="2" t="s">
        <v>1</v>
      </c>
      <c r="D74" s="2" t="s">
        <v>25</v>
      </c>
      <c r="E74" s="2" t="s">
        <v>25</v>
      </c>
      <c r="F74" s="2" t="s">
        <v>25</v>
      </c>
      <c r="H74" s="2" t="s">
        <v>1</v>
      </c>
      <c r="I74" s="2" t="s">
        <v>25</v>
      </c>
    </row>
    <row r="75" spans="3:9" x14ac:dyDescent="0.15">
      <c r="C75">
        <v>200</v>
      </c>
      <c r="D75" s="6">
        <f>IF(C75&lt;$D$17, "", IF(C75&lt;1000, ($D$28+$D$29*C75+$D$30*C75^2+$D$31*C75^3+$D$32*C75^4)*8.314472/($D$14/1000), IF(C75&lt;$D$18, ($D$20+$D$21*C75+$D$22*C75^2+$D$23*C75^3+$D$24*C75^4)*8.314472/($D$14/1000), "")))</f>
        <v>910.66142158982404</v>
      </c>
      <c r="E75" s="6">
        <f>IF(C75&lt;$E$17, "", IF(C75&lt;1000, ($E$28+$E$29*C75+$E$30*C75^2+$E$31*C75^3+$E$32*C75^4)*8.314472/($E$14/1000), IF(C75&lt;$E$18, ($E$20+$E$21*C75+$E$22*C75^2+$E$23*C75^3+$E$24*C75^4)*8.314472/($E$14/1000), "")))</f>
        <v>1039.8154814218524</v>
      </c>
      <c r="F75" s="6">
        <f>SUMPRODUCT($D$5:$E$5, D75:E75)</f>
        <v>1011.1260952696389</v>
      </c>
      <c r="G75" s="6"/>
      <c r="H75">
        <v>100</v>
      </c>
      <c r="I75" s="6">
        <v>1072</v>
      </c>
    </row>
    <row r="76" spans="3:9" x14ac:dyDescent="0.15">
      <c r="C76">
        <v>250</v>
      </c>
      <c r="D76" s="6">
        <f t="shared" ref="D76:D101" si="3">IF(C76&lt;$D$17, "", IF(C76&lt;1000, ($D$28+$D$29*C76+$D$30*C76^2+$D$31*C76^3+$D$32*C76^4)*8.314472/($D$14/1000), IF(C76&lt;$D$18, ($D$20+$D$21*C76+$D$22*C76^2+$D$23*C76^3+$D$24*C76^4)*8.314472/($D$14/1000), "")))</f>
        <v>912.06156909319964</v>
      </c>
      <c r="E76" s="6">
        <f t="shared" ref="E76:E101" si="4">IF(C76&lt;$E$17, "", IF(C76&lt;1000, ($E$28+$E$29*C76+$E$30*C76^2+$E$31*C76^3+$E$32*C76^4)*8.314472/($E$14/1000), IF(C76&lt;$E$18, ($E$20+$E$21*C76+$E$22*C76^2+$E$23*C76^3+$E$24*C76^4)*8.314472/($E$14/1000), "")))</f>
        <v>1039.168331020235</v>
      </c>
      <c r="F76" s="6">
        <f t="shared" ref="F76:F101" si="5">SUMPRODUCT($D$5:$E$5, D76:E76)</f>
        <v>1010.933717410529</v>
      </c>
      <c r="G76" s="6"/>
      <c r="H76">
        <v>150</v>
      </c>
      <c r="I76" s="6">
        <v>1018</v>
      </c>
    </row>
    <row r="77" spans="3:9" x14ac:dyDescent="0.15">
      <c r="C77">
        <v>300</v>
      </c>
      <c r="D77" s="6">
        <f t="shared" si="3"/>
        <v>918.41270023668346</v>
      </c>
      <c r="E77" s="6">
        <f t="shared" si="4"/>
        <v>1039.6960078055317</v>
      </c>
      <c r="F77" s="6">
        <f t="shared" si="5"/>
        <v>1012.7549759155107</v>
      </c>
      <c r="G77" s="6"/>
      <c r="H77">
        <v>200</v>
      </c>
      <c r="I77" s="6">
        <v>1008.9999999999999</v>
      </c>
    </row>
    <row r="78" spans="3:9" x14ac:dyDescent="0.15">
      <c r="C78">
        <v>350</v>
      </c>
      <c r="D78" s="6">
        <f t="shared" si="3"/>
        <v>928.52348957887386</v>
      </c>
      <c r="E78" s="6">
        <f t="shared" si="4"/>
        <v>1041.5956513776787</v>
      </c>
      <c r="F78" s="6">
        <f t="shared" si="5"/>
        <v>1016.4785864001594</v>
      </c>
      <c r="G78" s="6"/>
      <c r="H78">
        <v>240</v>
      </c>
      <c r="I78" s="6">
        <v>1006.9999999999999</v>
      </c>
    </row>
    <row r="79" spans="3:9" x14ac:dyDescent="0.15">
      <c r="C79">
        <v>400</v>
      </c>
      <c r="D79" s="6">
        <f t="shared" si="3"/>
        <v>941.32903777227671</v>
      </c>
      <c r="E79" s="6">
        <f t="shared" si="4"/>
        <v>1045.0016802950522</v>
      </c>
      <c r="F79" s="6">
        <f t="shared" si="5"/>
        <v>1021.9725592699406</v>
      </c>
      <c r="G79" s="6"/>
      <c r="H79">
        <v>260</v>
      </c>
      <c r="I79" s="6">
        <v>1006.9999999999999</v>
      </c>
    </row>
    <row r="80" spans="3:9" x14ac:dyDescent="0.15">
      <c r="C80">
        <v>450</v>
      </c>
      <c r="D80" s="6">
        <f t="shared" si="3"/>
        <v>955.89087156330515</v>
      </c>
      <c r="E80" s="6">
        <f t="shared" si="4"/>
        <v>1049.9857920744705</v>
      </c>
      <c r="F80" s="6">
        <f t="shared" si="5"/>
        <v>1029.0841997202115</v>
      </c>
      <c r="G80" s="6"/>
      <c r="H80">
        <v>280</v>
      </c>
      <c r="I80" s="6">
        <v>1006.9999999999999</v>
      </c>
    </row>
    <row r="81" spans="3:9" x14ac:dyDescent="0.15">
      <c r="C81">
        <v>500</v>
      </c>
      <c r="D81" s="6">
        <f t="shared" si="3"/>
        <v>971.39694379228047</v>
      </c>
      <c r="E81" s="6">
        <f t="shared" si="4"/>
        <v>1056.5569631911931</v>
      </c>
      <c r="F81" s="6">
        <f t="shared" si="5"/>
        <v>1037.6401077362202</v>
      </c>
      <c r="G81" s="6"/>
      <c r="H81">
        <v>300</v>
      </c>
      <c r="I81" s="6">
        <v>1006.9999999999999</v>
      </c>
    </row>
    <row r="82" spans="3:9" x14ac:dyDescent="0.15">
      <c r="C82">
        <v>550</v>
      </c>
      <c r="D82" s="6">
        <f t="shared" si="3"/>
        <v>987.16163339343029</v>
      </c>
      <c r="E82" s="6">
        <f t="shared" si="4"/>
        <v>1064.6614490789204</v>
      </c>
      <c r="F82" s="6">
        <f t="shared" si="5"/>
        <v>1047.4461780931065</v>
      </c>
      <c r="G82" s="6"/>
      <c r="H82">
        <v>320</v>
      </c>
      <c r="I82" s="6">
        <v>1008</v>
      </c>
    </row>
    <row r="83" spans="3:9" x14ac:dyDescent="0.15">
      <c r="C83">
        <v>600</v>
      </c>
      <c r="D83" s="6">
        <f t="shared" si="3"/>
        <v>1002.6257453948898</v>
      </c>
      <c r="E83" s="6">
        <f t="shared" si="4"/>
        <v>1074.1827841297948</v>
      </c>
      <c r="F83" s="6">
        <f t="shared" si="5"/>
        <v>1058.2876003559008</v>
      </c>
      <c r="G83" s="6"/>
      <c r="H83">
        <v>340</v>
      </c>
      <c r="I83" s="6">
        <v>1008.9999999999999</v>
      </c>
    </row>
    <row r="84" spans="3:9" x14ac:dyDescent="0.15">
      <c r="C84">
        <v>650</v>
      </c>
      <c r="D84" s="6">
        <f t="shared" si="3"/>
        <v>1017.3565109187028</v>
      </c>
      <c r="E84" s="6">
        <f t="shared" si="4"/>
        <v>1084.9417816943992</v>
      </c>
      <c r="F84" s="6">
        <f t="shared" si="5"/>
        <v>1069.9288588795253</v>
      </c>
      <c r="G84" s="6"/>
      <c r="H84">
        <v>360</v>
      </c>
      <c r="I84" s="6">
        <v>1010.9999999999999</v>
      </c>
    </row>
    <row r="85" spans="3:9" x14ac:dyDescent="0.15">
      <c r="C85">
        <v>700</v>
      </c>
      <c r="D85" s="6">
        <f t="shared" si="3"/>
        <v>1031.0475871808189</v>
      </c>
      <c r="E85" s="6">
        <f t="shared" si="4"/>
        <v>1096.6965340817592</v>
      </c>
      <c r="F85" s="6">
        <f t="shared" si="5"/>
        <v>1082.1137328087932</v>
      </c>
      <c r="G85" s="6"/>
      <c r="H85">
        <v>380</v>
      </c>
      <c r="I85" s="6">
        <v>1012</v>
      </c>
    </row>
    <row r="86" spans="3:9" x14ac:dyDescent="0.15">
      <c r="C86">
        <v>750</v>
      </c>
      <c r="D86" s="6">
        <f t="shared" si="3"/>
        <v>1043.5190574910964</v>
      </c>
      <c r="E86" s="6">
        <f t="shared" si="4"/>
        <v>1109.1424125593401</v>
      </c>
      <c r="F86" s="6">
        <f t="shared" si="5"/>
        <v>1094.5652960784087</v>
      </c>
      <c r="G86" s="6"/>
      <c r="H86">
        <v>400</v>
      </c>
      <c r="I86" s="6">
        <v>1014.9999999999999</v>
      </c>
    </row>
    <row r="87" spans="3:9" x14ac:dyDescent="0.15">
      <c r="C87">
        <v>800</v>
      </c>
      <c r="D87" s="6">
        <f t="shared" si="3"/>
        <v>1054.7174312532998</v>
      </c>
      <c r="E87" s="6">
        <f t="shared" si="4"/>
        <v>1121.9120673530497</v>
      </c>
      <c r="F87" s="6">
        <f t="shared" si="5"/>
        <v>1106.9859174129676</v>
      </c>
      <c r="G87" s="6"/>
      <c r="H87">
        <v>420</v>
      </c>
      <c r="I87" s="6">
        <v>1016.9999999999999</v>
      </c>
    </row>
    <row r="88" spans="3:9" x14ac:dyDescent="0.15">
      <c r="C88">
        <v>850</v>
      </c>
      <c r="D88" s="6">
        <f t="shared" si="3"/>
        <v>1064.7156439651017</v>
      </c>
      <c r="E88" s="6">
        <f t="shared" si="4"/>
        <v>1134.5754276472369</v>
      </c>
      <c r="F88" s="6">
        <f t="shared" si="5"/>
        <v>1119.0572603269568</v>
      </c>
      <c r="G88" s="6"/>
      <c r="H88">
        <v>440</v>
      </c>
      <c r="I88" s="6">
        <v>1020</v>
      </c>
    </row>
    <row r="89" spans="3:9" x14ac:dyDescent="0.15">
      <c r="C89">
        <v>900</v>
      </c>
      <c r="D89" s="6">
        <f t="shared" si="3"/>
        <v>1073.713057218082</v>
      </c>
      <c r="E89" s="6">
        <f t="shared" si="4"/>
        <v>1146.6397015846912</v>
      </c>
      <c r="F89" s="6">
        <f t="shared" si="5"/>
        <v>1130.4402831247539</v>
      </c>
      <c r="G89" s="6"/>
      <c r="H89">
        <v>460</v>
      </c>
      <c r="I89" s="6">
        <v>1022.9999999999999</v>
      </c>
    </row>
    <row r="90" spans="3:9" x14ac:dyDescent="0.15">
      <c r="C90">
        <v>950</v>
      </c>
      <c r="D90" s="6">
        <f t="shared" si="3"/>
        <v>1082.0354586977278</v>
      </c>
      <c r="E90" s="6">
        <f t="shared" si="4"/>
        <v>1157.5493762666454</v>
      </c>
      <c r="F90" s="6">
        <f t="shared" si="5"/>
        <v>1140.7752389006293</v>
      </c>
      <c r="G90" s="6"/>
      <c r="H90">
        <v>480</v>
      </c>
      <c r="I90" s="6">
        <v>1027</v>
      </c>
    </row>
    <row r="91" spans="3:9" x14ac:dyDescent="0.15">
      <c r="C91">
        <v>1000</v>
      </c>
      <c r="D91" s="6">
        <f t="shared" si="3"/>
        <v>1090.1350695420181</v>
      </c>
      <c r="E91" s="6">
        <f t="shared" si="4"/>
        <v>1166.6862167109909</v>
      </c>
      <c r="F91" s="6">
        <f t="shared" si="5"/>
        <v>1149.6816763629611</v>
      </c>
      <c r="G91" s="6"/>
      <c r="H91">
        <v>500</v>
      </c>
      <c r="I91" s="6">
        <v>1031</v>
      </c>
    </row>
    <row r="92" spans="3:9" x14ac:dyDescent="0.15">
      <c r="C92">
        <v>1050</v>
      </c>
      <c r="D92" s="6">
        <f t="shared" si="3"/>
        <v>1095.6733313941572</v>
      </c>
      <c r="E92" s="6">
        <f t="shared" si="4"/>
        <v>1175.8119746708162</v>
      </c>
      <c r="F92" s="6">
        <f t="shared" si="5"/>
        <v>1158.0105328449172</v>
      </c>
      <c r="G92" s="6"/>
      <c r="H92">
        <v>550</v>
      </c>
      <c r="I92" s="6">
        <v>1041</v>
      </c>
    </row>
    <row r="93" spans="3:9" x14ac:dyDescent="0.15">
      <c r="C93">
        <v>1100</v>
      </c>
      <c r="D93" s="6">
        <f t="shared" si="3"/>
        <v>1101.1012661794759</v>
      </c>
      <c r="E93" s="6">
        <f t="shared" si="4"/>
        <v>1184.5288430640244</v>
      </c>
      <c r="F93" s="6">
        <f t="shared" si="5"/>
        <v>1165.9968203610824</v>
      </c>
      <c r="G93" s="6"/>
      <c r="H93">
        <v>600</v>
      </c>
      <c r="I93" s="6">
        <v>1052</v>
      </c>
    </row>
    <row r="94" spans="3:9" x14ac:dyDescent="0.15">
      <c r="C94">
        <v>1150</v>
      </c>
      <c r="D94" s="6">
        <f t="shared" si="3"/>
        <v>1106.4217957966966</v>
      </c>
      <c r="E94" s="6">
        <f t="shared" si="4"/>
        <v>1192.8499083729389</v>
      </c>
      <c r="F94" s="6">
        <f t="shared" si="5"/>
        <v>1173.6513675037506</v>
      </c>
      <c r="G94" s="6"/>
      <c r="H94">
        <v>650</v>
      </c>
      <c r="I94" s="6">
        <v>1064</v>
      </c>
    </row>
    <row r="95" spans="3:9" x14ac:dyDescent="0.15">
      <c r="C95">
        <v>1200</v>
      </c>
      <c r="D95" s="6">
        <f t="shared" si="3"/>
        <v>1111.6377915101409</v>
      </c>
      <c r="E95" s="6">
        <f t="shared" si="4"/>
        <v>1200.7880519492733</v>
      </c>
      <c r="F95" s="6">
        <f t="shared" si="5"/>
        <v>1180.9848320533208</v>
      </c>
      <c r="G95" s="6"/>
      <c r="H95">
        <v>700</v>
      </c>
      <c r="I95" s="6">
        <v>1076</v>
      </c>
    </row>
    <row r="96" spans="3:9" x14ac:dyDescent="0.15">
      <c r="C96">
        <v>1250</v>
      </c>
      <c r="D96" s="6">
        <f t="shared" si="3"/>
        <v>1116.7520739497279</v>
      </c>
      <c r="E96" s="6">
        <f t="shared" si="4"/>
        <v>1208.3559500141316</v>
      </c>
      <c r="F96" s="6">
        <f t="shared" si="5"/>
        <v>1188.0077009782972</v>
      </c>
      <c r="G96" s="6"/>
      <c r="H96">
        <v>800</v>
      </c>
      <c r="I96" s="6">
        <v>1099</v>
      </c>
    </row>
    <row r="97" spans="3:9" x14ac:dyDescent="0.15">
      <c r="C97">
        <v>1300</v>
      </c>
      <c r="D97" s="6">
        <f t="shared" si="3"/>
        <v>1121.7674131109752</v>
      </c>
      <c r="E97" s="6">
        <f t="shared" si="4"/>
        <v>1215.5660736580073</v>
      </c>
      <c r="F97" s="6">
        <f t="shared" si="5"/>
        <v>1194.7302904352887</v>
      </c>
      <c r="G97" s="6"/>
      <c r="H97">
        <v>900</v>
      </c>
      <c r="I97" s="6">
        <v>1122</v>
      </c>
    </row>
    <row r="98" spans="3:9" x14ac:dyDescent="0.15">
      <c r="C98">
        <v>1350</v>
      </c>
      <c r="D98" s="6">
        <f t="shared" si="3"/>
        <v>1126.6865283549985</v>
      </c>
      <c r="E98" s="6">
        <f t="shared" si="4"/>
        <v>1222.4306888407855</v>
      </c>
      <c r="F98" s="6">
        <f t="shared" si="5"/>
        <v>1201.1627457690101</v>
      </c>
      <c r="G98" s="6"/>
      <c r="H98">
        <v>1000</v>
      </c>
      <c r="I98" s="6">
        <v>1142</v>
      </c>
    </row>
    <row r="99" spans="3:9" x14ac:dyDescent="0.15">
      <c r="C99">
        <v>1400</v>
      </c>
      <c r="D99" s="6">
        <f t="shared" si="3"/>
        <v>1131.5120884085129</v>
      </c>
      <c r="E99" s="6">
        <f t="shared" si="4"/>
        <v>1228.9618563917404</v>
      </c>
      <c r="F99" s="6">
        <f t="shared" si="5"/>
        <v>1207.3150415122818</v>
      </c>
      <c r="G99" s="6"/>
      <c r="H99">
        <v>1100</v>
      </c>
      <c r="I99" s="6">
        <v>1160</v>
      </c>
    </row>
    <row r="100" spans="3:9" x14ac:dyDescent="0.15">
      <c r="C100">
        <v>1450</v>
      </c>
      <c r="D100" s="6">
        <f t="shared" si="3"/>
        <v>1136.2467113638295</v>
      </c>
      <c r="E100" s="6">
        <f t="shared" si="4"/>
        <v>1235.1714320095373</v>
      </c>
      <c r="F100" s="6">
        <f t="shared" si="5"/>
        <v>1213.1969813860289</v>
      </c>
      <c r="G100" s="6"/>
      <c r="H100">
        <v>1200</v>
      </c>
      <c r="I100" s="6">
        <v>1175</v>
      </c>
    </row>
    <row r="101" spans="3:9" x14ac:dyDescent="0.15">
      <c r="C101">
        <v>1500</v>
      </c>
      <c r="D101" s="6">
        <f t="shared" si="3"/>
        <v>1140.8929646788606</v>
      </c>
      <c r="E101" s="6">
        <f t="shared" si="4"/>
        <v>1241.0710662622309</v>
      </c>
      <c r="F101" s="6">
        <f t="shared" si="5"/>
        <v>1218.8181982992817</v>
      </c>
      <c r="G101" s="6"/>
      <c r="H101">
        <v>1500</v>
      </c>
      <c r="I101" s="6">
        <v>1212</v>
      </c>
    </row>
    <row r="102" spans="3:9" x14ac:dyDescent="0.15">
      <c r="D102" s="5"/>
    </row>
    <row r="103" spans="3:9" x14ac:dyDescent="0.15">
      <c r="C103" s="2" t="s">
        <v>27</v>
      </c>
    </row>
    <row r="104" spans="3:9" x14ac:dyDescent="0.15">
      <c r="C104" s="2" t="s">
        <v>0</v>
      </c>
      <c r="D104" s="2" t="str">
        <f>$D$3</f>
        <v>O2</v>
      </c>
      <c r="E104" s="2" t="str">
        <f>$E$3</f>
        <v>N2</v>
      </c>
      <c r="F104" s="2" t="str">
        <f>$F$3</f>
        <v>混合物性</v>
      </c>
      <c r="H104" s="2" t="s">
        <v>0</v>
      </c>
      <c r="I104" s="2" t="s">
        <v>27</v>
      </c>
    </row>
    <row r="105" spans="3:9" x14ac:dyDescent="0.15">
      <c r="C105" s="2" t="s">
        <v>1</v>
      </c>
      <c r="D105" s="2" t="s">
        <v>28</v>
      </c>
      <c r="E105" s="2" t="s">
        <v>28</v>
      </c>
      <c r="F105" s="2" t="s">
        <v>28</v>
      </c>
      <c r="H105" s="2" t="s">
        <v>1</v>
      </c>
      <c r="I105" s="2" t="s">
        <v>28</v>
      </c>
    </row>
    <row r="106" spans="3:9" x14ac:dyDescent="0.15">
      <c r="C106">
        <v>200</v>
      </c>
      <c r="D106" s="6">
        <f>26.69*SQRT($D$14*C106)/($D$37^2*(1.16145*(C106/$D$38)^-0.14874+0.52487*EXP(-0.7732*C106/$D$38)+2.16178*EXP(-2.43787*C106/$D$38)))*10^-7</f>
        <v>1.4802049384211687E-5</v>
      </c>
      <c r="E106" s="6">
        <f t="shared" ref="E106:E132" si="6">26.69*SQRT($E$14*C106)/($E$37^2*(1.16145*(C106/$E$38)^-0.14874+0.52487*EXP(-0.7732*C106/$E$38)+2.16178*EXP(-2.43787*C106/$E$38)))*10^-7</f>
        <v>1.3068913640484942E-5</v>
      </c>
      <c r="F106" s="6">
        <f>SUMPRODUCT($D$5:$E$5, D106:E106)</f>
        <v>1.345390038167331E-5</v>
      </c>
      <c r="G106" s="6"/>
      <c r="H106">
        <v>100</v>
      </c>
      <c r="I106" s="6">
        <v>7.0999999999999989E-6</v>
      </c>
    </row>
    <row r="107" spans="3:9" x14ac:dyDescent="0.15">
      <c r="C107">
        <v>250</v>
      </c>
      <c r="D107" s="6">
        <f t="shared" ref="D107:D132" si="7">26.69*SQRT($D$14*C107)/($D$37^2*(1.16145*(C107/$D$38)^-0.14874+0.52487*EXP(-0.7732*C107/$D$38)+2.16178*EXP(-2.43787*C107/$D$38)))*10^-7</f>
        <v>1.7848665214586268E-5</v>
      </c>
      <c r="E107" s="6">
        <f t="shared" si="6"/>
        <v>1.5683037740331295E-5</v>
      </c>
      <c r="F107" s="6">
        <f t="shared" ref="F107:F132" si="8">SUMPRODUCT($D$5:$E$5, D107:E107)</f>
        <v>1.6164095191808605E-5</v>
      </c>
      <c r="G107" s="6"/>
      <c r="H107">
        <v>150</v>
      </c>
      <c r="I107" s="6">
        <v>1.04E-5</v>
      </c>
    </row>
    <row r="108" spans="3:9" x14ac:dyDescent="0.15">
      <c r="C108">
        <v>300</v>
      </c>
      <c r="D108" s="6">
        <f t="shared" si="7"/>
        <v>2.0634621537443565E-5</v>
      </c>
      <c r="E108" s="6">
        <f t="shared" si="6"/>
        <v>1.8072779790726029E-5</v>
      </c>
      <c r="F108" s="6">
        <f t="shared" si="8"/>
        <v>1.8641849529826975E-5</v>
      </c>
      <c r="G108" s="6"/>
      <c r="H108">
        <v>200</v>
      </c>
      <c r="I108" s="6">
        <v>1.34E-5</v>
      </c>
    </row>
    <row r="109" spans="3:9" x14ac:dyDescent="0.15">
      <c r="C109">
        <v>350</v>
      </c>
      <c r="D109" s="6">
        <f t="shared" si="7"/>
        <v>2.3219450235133537E-5</v>
      </c>
      <c r="E109" s="6">
        <f t="shared" si="6"/>
        <v>2.0288165947520841E-5</v>
      </c>
      <c r="F109" s="6">
        <f t="shared" si="8"/>
        <v>2.0939301087667491E-5</v>
      </c>
      <c r="G109" s="6"/>
      <c r="H109">
        <v>240</v>
      </c>
      <c r="I109" s="6">
        <v>1.5500000000000001E-5</v>
      </c>
    </row>
    <row r="110" spans="3:9" x14ac:dyDescent="0.15">
      <c r="C110">
        <v>400</v>
      </c>
      <c r="D110" s="6">
        <f t="shared" si="7"/>
        <v>2.5640514334925672E-5</v>
      </c>
      <c r="E110" s="6">
        <f t="shared" si="6"/>
        <v>2.2360668743700095E-5</v>
      </c>
      <c r="F110" s="6">
        <f t="shared" si="8"/>
        <v>2.3089230871818118E-5</v>
      </c>
      <c r="G110" s="6"/>
      <c r="H110">
        <v>260</v>
      </c>
      <c r="I110" s="6">
        <v>1.66E-5</v>
      </c>
    </row>
    <row r="111" spans="3:9" x14ac:dyDescent="0.15">
      <c r="C111">
        <v>450</v>
      </c>
      <c r="D111" s="6">
        <f t="shared" si="7"/>
        <v>2.7923521803062344E-5</v>
      </c>
      <c r="E111" s="6">
        <f t="shared" si="6"/>
        <v>2.4313210479580809E-5</v>
      </c>
      <c r="F111" s="6">
        <f t="shared" si="8"/>
        <v>2.5115179971084045E-5</v>
      </c>
      <c r="G111" s="6"/>
      <c r="H111">
        <v>280</v>
      </c>
      <c r="I111" s="6">
        <v>1.7600000000000001E-5</v>
      </c>
    </row>
    <row r="112" spans="3:9" x14ac:dyDescent="0.15">
      <c r="C112">
        <v>500</v>
      </c>
      <c r="D112" s="6">
        <f t="shared" si="7"/>
        <v>3.0088435567721272E-5</v>
      </c>
      <c r="E112" s="6">
        <f t="shared" si="6"/>
        <v>2.6164287486623339E-5</v>
      </c>
      <c r="F112" s="6">
        <f t="shared" si="8"/>
        <v>2.703597049653804E-5</v>
      </c>
      <c r="G112" s="6"/>
      <c r="H112">
        <v>300</v>
      </c>
      <c r="I112" s="6">
        <v>1.8620000000000001E-5</v>
      </c>
    </row>
    <row r="113" spans="3:9" x14ac:dyDescent="0.15">
      <c r="C113">
        <v>550</v>
      </c>
      <c r="D113" s="6">
        <f t="shared" si="7"/>
        <v>3.2151868938895275E-5</v>
      </c>
      <c r="E113" s="6">
        <f t="shared" si="6"/>
        <v>2.7929331191906599E-5</v>
      </c>
      <c r="F113" s="6">
        <f t="shared" si="8"/>
        <v>2.8867296410523862E-5</v>
      </c>
      <c r="G113" s="6"/>
      <c r="H113">
        <v>320</v>
      </c>
      <c r="I113" s="6">
        <v>1.969E-5</v>
      </c>
    </row>
    <row r="114" spans="3:9" x14ac:dyDescent="0.15">
      <c r="C114">
        <v>600</v>
      </c>
      <c r="D114" s="6">
        <f t="shared" si="7"/>
        <v>3.4127935929745001E-5</v>
      </c>
      <c r="E114" s="6">
        <f t="shared" si="6"/>
        <v>2.9621199233709012E-5</v>
      </c>
      <c r="F114" s="6">
        <f t="shared" si="8"/>
        <v>3.0622294433713432E-5</v>
      </c>
      <c r="G114" s="6"/>
      <c r="H114">
        <v>340</v>
      </c>
      <c r="I114" s="6">
        <v>2.0629999999999997E-5</v>
      </c>
    </row>
    <row r="115" spans="3:9" x14ac:dyDescent="0.15">
      <c r="C115">
        <v>650</v>
      </c>
      <c r="D115" s="6">
        <f t="shared" si="7"/>
        <v>3.6028597989139205E-5</v>
      </c>
      <c r="E115" s="6">
        <f t="shared" si="6"/>
        <v>3.1250491782931117E-5</v>
      </c>
      <c r="F115" s="6">
        <f t="shared" si="8"/>
        <v>3.2311867121843983E-5</v>
      </c>
      <c r="G115" s="6"/>
      <c r="H115">
        <v>360</v>
      </c>
      <c r="I115" s="6">
        <v>2.1539999999999997E-5</v>
      </c>
    </row>
    <row r="116" spans="3:9" x14ac:dyDescent="0.15">
      <c r="C116">
        <v>700</v>
      </c>
      <c r="D116" s="6">
        <f t="shared" si="7"/>
        <v>3.7863902116787677E-5</v>
      </c>
      <c r="E116" s="6">
        <f t="shared" si="6"/>
        <v>3.2825864731584655E-5</v>
      </c>
      <c r="F116" s="6">
        <f t="shared" si="8"/>
        <v>3.3944979377933027E-5</v>
      </c>
      <c r="G116" s="6"/>
      <c r="H116">
        <v>380</v>
      </c>
      <c r="I116" s="6">
        <v>2.2420000000000002E-5</v>
      </c>
    </row>
    <row r="117" spans="3:9" x14ac:dyDescent="0.15">
      <c r="C117">
        <v>750</v>
      </c>
      <c r="D117" s="6">
        <f t="shared" si="7"/>
        <v>3.9642217250225992E-5</v>
      </c>
      <c r="E117" s="6">
        <f t="shared" si="6"/>
        <v>3.435434730414063E-5</v>
      </c>
      <c r="F117" s="6">
        <f t="shared" si="8"/>
        <v>3.5528958021010296E-5</v>
      </c>
      <c r="G117" s="6"/>
      <c r="H117">
        <v>400</v>
      </c>
      <c r="I117" s="6">
        <v>2.3269999999999999E-5</v>
      </c>
    </row>
    <row r="118" spans="3:9" x14ac:dyDescent="0.15">
      <c r="C118">
        <v>800</v>
      </c>
      <c r="D118" s="6">
        <f t="shared" si="7"/>
        <v>4.1370476890992406E-5</v>
      </c>
      <c r="E118" s="6">
        <f t="shared" si="6"/>
        <v>3.5841640867541826E-5</v>
      </c>
      <c r="F118" s="6">
        <f t="shared" si="8"/>
        <v>3.7069778115843074E-5</v>
      </c>
      <c r="G118" s="6"/>
      <c r="H118">
        <v>420</v>
      </c>
      <c r="I118" s="6">
        <v>2.41E-5</v>
      </c>
    </row>
    <row r="119" spans="3:9" x14ac:dyDescent="0.15">
      <c r="C119">
        <v>850</v>
      </c>
      <c r="D119" s="6">
        <f t="shared" si="7"/>
        <v>4.3054413235599627E-5</v>
      </c>
      <c r="E119" s="6">
        <f t="shared" si="6"/>
        <v>3.7292381749982701E-5</v>
      </c>
      <c r="F119" s="6">
        <f t="shared" si="8"/>
        <v>3.8572319419205559E-5</v>
      </c>
      <c r="G119" s="6"/>
      <c r="H119">
        <v>440</v>
      </c>
      <c r="I119" s="6">
        <v>2.4899999999999999E-5</v>
      </c>
    </row>
    <row r="120" spans="3:9" x14ac:dyDescent="0.15">
      <c r="C120">
        <v>900</v>
      </c>
      <c r="D120" s="6">
        <f t="shared" si="7"/>
        <v>4.46987697033419E-5</v>
      </c>
      <c r="E120" s="6">
        <f t="shared" si="6"/>
        <v>3.8710361552050194E-5</v>
      </c>
      <c r="F120" s="6">
        <f t="shared" si="8"/>
        <v>4.0040584962083996E-5</v>
      </c>
      <c r="G120" s="6"/>
      <c r="H120">
        <v>460</v>
      </c>
      <c r="I120" s="6">
        <v>2.569E-5</v>
      </c>
    </row>
    <row r="121" spans="3:9" x14ac:dyDescent="0.15">
      <c r="C121">
        <v>950</v>
      </c>
      <c r="D121" s="6">
        <f t="shared" si="7"/>
        <v>4.630748516742877E-5</v>
      </c>
      <c r="E121" s="6">
        <f t="shared" si="6"/>
        <v>4.009870587056335E-5</v>
      </c>
      <c r="F121" s="6">
        <f t="shared" si="8"/>
        <v>4.1477880996868336E-5</v>
      </c>
      <c r="G121" s="6"/>
      <c r="H121">
        <v>480</v>
      </c>
      <c r="I121" s="6">
        <v>2.546E-5</v>
      </c>
    </row>
    <row r="122" spans="3:9" x14ac:dyDescent="0.15">
      <c r="C122">
        <v>1000</v>
      </c>
      <c r="D122" s="6">
        <f t="shared" si="7"/>
        <v>4.7883848512235221E-5</v>
      </c>
      <c r="E122" s="6">
        <f t="shared" si="6"/>
        <v>4.1460016136768753E-5</v>
      </c>
      <c r="F122" s="6">
        <f t="shared" si="8"/>
        <v>4.2886961660870235E-5</v>
      </c>
      <c r="G122" s="6"/>
      <c r="H122">
        <v>500</v>
      </c>
      <c r="I122" s="6">
        <v>2.7209999999999999E-5</v>
      </c>
    </row>
    <row r="123" spans="3:9" x14ac:dyDescent="0.15">
      <c r="C123">
        <v>1050</v>
      </c>
      <c r="D123" s="6">
        <f t="shared" si="7"/>
        <v>4.9430625362291945E-5</v>
      </c>
      <c r="E123" s="6">
        <f t="shared" si="6"/>
        <v>4.27964805792211E-5</v>
      </c>
      <c r="F123" s="6">
        <f t="shared" si="8"/>
        <v>4.4270143441377701E-5</v>
      </c>
      <c r="G123" s="6"/>
      <c r="H123">
        <v>550</v>
      </c>
      <c r="I123" s="6">
        <v>2.9029999999999998E-5</v>
      </c>
    </row>
    <row r="124" spans="3:9" x14ac:dyDescent="0.15">
      <c r="C124">
        <v>1100</v>
      </c>
      <c r="D124" s="6">
        <f t="shared" si="7"/>
        <v>5.0950160365940001E-5</v>
      </c>
      <c r="E124" s="6">
        <f t="shared" si="6"/>
        <v>4.4109960270598885E-5</v>
      </c>
      <c r="F124" s="6">
        <f t="shared" si="8"/>
        <v>4.5629394829209508E-5</v>
      </c>
      <c r="G124" s="6"/>
      <c r="H124">
        <v>600</v>
      </c>
      <c r="I124" s="6">
        <v>3.078E-5</v>
      </c>
    </row>
    <row r="125" spans="3:9" x14ac:dyDescent="0.15">
      <c r="C125">
        <v>1150</v>
      </c>
      <c r="D125" s="6">
        <f t="shared" si="7"/>
        <v>5.2444458878413249E-5</v>
      </c>
      <c r="E125" s="6">
        <f t="shared" si="6"/>
        <v>4.5402055544155989E-5</v>
      </c>
      <c r="F125" s="6">
        <f t="shared" si="8"/>
        <v>4.6966406126390172E-5</v>
      </c>
      <c r="G125" s="6"/>
      <c r="H125">
        <v>650</v>
      </c>
      <c r="I125" s="6">
        <v>3.2469999999999999E-5</v>
      </c>
    </row>
    <row r="126" spans="3:9" x14ac:dyDescent="0.15">
      <c r="C126">
        <v>1200</v>
      </c>
      <c r="D126" s="6">
        <f t="shared" si="7"/>
        <v>5.3915251757664508E-5</v>
      </c>
      <c r="E126" s="6">
        <f t="shared" si="6"/>
        <v>4.6674157188813446E-5</v>
      </c>
      <c r="F126" s="6">
        <f t="shared" si="8"/>
        <v>4.828264366241438E-5</v>
      </c>
      <c r="G126" s="6"/>
      <c r="H126">
        <v>700</v>
      </c>
      <c r="I126" s="6">
        <v>3.4100000000000002E-5</v>
      </c>
    </row>
    <row r="127" spans="3:9" x14ac:dyDescent="0.15">
      <c r="C127">
        <v>1250</v>
      </c>
      <c r="D127" s="6">
        <f t="shared" si="7"/>
        <v>5.5364046576189771E-5</v>
      </c>
      <c r="E127" s="6">
        <f t="shared" si="6"/>
        <v>4.7927485964199705E-5</v>
      </c>
      <c r="F127" s="6">
        <f t="shared" si="8"/>
        <v>4.9579391907529684E-5</v>
      </c>
      <c r="G127" s="6"/>
      <c r="H127">
        <v>800</v>
      </c>
      <c r="I127" s="6">
        <v>3.7229999999999994E-5</v>
      </c>
    </row>
    <row r="128" spans="3:9" x14ac:dyDescent="0.15">
      <c r="C128">
        <v>1300</v>
      </c>
      <c r="D128" s="6">
        <f t="shared" si="7"/>
        <v>5.6792168047627328E-5</v>
      </c>
      <c r="E128" s="6">
        <f t="shared" si="6"/>
        <v>4.9163123210564693E-5</v>
      </c>
      <c r="F128" s="6">
        <f t="shared" si="8"/>
        <v>5.0857786263260796E-5</v>
      </c>
      <c r="G128" s="6"/>
      <c r="H128">
        <v>900</v>
      </c>
      <c r="I128" s="6">
        <v>4.0219999999999998E-5</v>
      </c>
    </row>
    <row r="129" spans="3:9" x14ac:dyDescent="0.15">
      <c r="C129">
        <v>1350</v>
      </c>
      <c r="D129" s="6">
        <f t="shared" si="7"/>
        <v>5.8200789966110808E-5</v>
      </c>
      <c r="E129" s="6">
        <f t="shared" si="6"/>
        <v>5.0382034691968516E-5</v>
      </c>
      <c r="F129" s="6">
        <f t="shared" si="8"/>
        <v>5.2118838704024021E-5</v>
      </c>
      <c r="G129" s="6"/>
      <c r="H129">
        <v>1000</v>
      </c>
      <c r="I129" s="6">
        <v>4.3079999999999994E-5</v>
      </c>
    </row>
    <row r="130" spans="3:9" x14ac:dyDescent="0.15">
      <c r="C130">
        <v>1400</v>
      </c>
      <c r="D130" s="6">
        <f t="shared" si="7"/>
        <v>5.9590960505359179E-5</v>
      </c>
      <c r="E130" s="6">
        <f t="shared" si="6"/>
        <v>5.1585089302026381E-5</v>
      </c>
      <c r="F130" s="6">
        <f t="shared" si="8"/>
        <v>5.3363457947472109E-5</v>
      </c>
      <c r="G130" s="6"/>
      <c r="H130">
        <v>1100</v>
      </c>
      <c r="I130" s="6">
        <v>4.5840000000000002E-5</v>
      </c>
    </row>
    <row r="131" spans="3:9" x14ac:dyDescent="0.15">
      <c r="C131">
        <v>1450</v>
      </c>
      <c r="D131" s="6">
        <f t="shared" si="7"/>
        <v>6.0963622340058521E-5</v>
      </c>
      <c r="E131" s="6">
        <f t="shared" si="6"/>
        <v>5.2773073864238549E-5</v>
      </c>
      <c r="F131" s="6">
        <f t="shared" si="8"/>
        <v>5.4592465436805669E-5</v>
      </c>
      <c r="G131" s="6"/>
      <c r="H131">
        <v>1200</v>
      </c>
      <c r="I131" s="6">
        <v>4.8520000000000003E-5</v>
      </c>
    </row>
    <row r="132" spans="3:9" x14ac:dyDescent="0.15">
      <c r="C132">
        <v>1500</v>
      </c>
      <c r="D132" s="6">
        <f t="shared" si="7"/>
        <v>6.2319628735575631E-5</v>
      </c>
      <c r="E132" s="6">
        <f t="shared" si="6"/>
        <v>5.3946704954187759E-5</v>
      </c>
      <c r="F132" s="6">
        <f t="shared" si="8"/>
        <v>5.5806608110927073E-5</v>
      </c>
      <c r="G132" s="6"/>
      <c r="H132">
        <v>1500</v>
      </c>
      <c r="I132" s="6">
        <v>5.6109999999999996E-5</v>
      </c>
    </row>
    <row r="134" spans="3:9" x14ac:dyDescent="0.15">
      <c r="C134" s="2" t="s">
        <v>32</v>
      </c>
    </row>
    <row r="135" spans="3:9" x14ac:dyDescent="0.15">
      <c r="C135" s="2" t="s">
        <v>0</v>
      </c>
      <c r="D135" s="2" t="str">
        <f>$D$3</f>
        <v>O2</v>
      </c>
      <c r="E135" s="2" t="str">
        <f>$E$3</f>
        <v>N2</v>
      </c>
      <c r="F135" s="2" t="str">
        <f>$F$3</f>
        <v>混合物性</v>
      </c>
      <c r="H135" s="2" t="s">
        <v>0</v>
      </c>
      <c r="I135" s="2" t="s">
        <v>32</v>
      </c>
    </row>
    <row r="136" spans="3:9" x14ac:dyDescent="0.15">
      <c r="C136" s="2" t="s">
        <v>1</v>
      </c>
      <c r="D136" s="2" t="s">
        <v>33</v>
      </c>
      <c r="E136" s="2" t="s">
        <v>33</v>
      </c>
      <c r="F136" s="2" t="s">
        <v>33</v>
      </c>
      <c r="H136" s="2" t="s">
        <v>1</v>
      </c>
      <c r="I136" s="2" t="s">
        <v>33</v>
      </c>
    </row>
    <row r="137" spans="3:9" x14ac:dyDescent="0.15">
      <c r="C137">
        <v>200</v>
      </c>
      <c r="D137" s="6">
        <f t="shared" ref="D137:D163" si="9">IF(D75="", "", D106/($D$14/1000)*(D75*$D$14/1000-8.314472)*(1.32+1.77*8.314472/(D75*$D$14/1000-8.314472)))</f>
        <v>1.9523899048677094E-2</v>
      </c>
      <c r="E137" s="6">
        <f t="shared" ref="E137:E163" si="10">IF(E75="", "", E106/($E$14/1000)*(E75*$E$14/1000-8.314472)*(1.32+1.77*8.314472/(E75*$E$14/1000-8.314472)))</f>
        <v>1.9683325546455698E-2</v>
      </c>
      <c r="F137" s="6">
        <f>SUMPRODUCT($D$5:$E$5, D137:E137)</f>
        <v>1.9647911651115405E-2</v>
      </c>
      <c r="G137" s="6"/>
      <c r="H137">
        <v>100</v>
      </c>
      <c r="I137" s="6">
        <v>9.2200000000000008E-3</v>
      </c>
    </row>
    <row r="138" spans="3:9" x14ac:dyDescent="0.15">
      <c r="C138">
        <v>250</v>
      </c>
      <c r="D138" s="6">
        <f t="shared" si="9"/>
        <v>2.357537229583816E-2</v>
      </c>
      <c r="E138" s="6">
        <f t="shared" si="10"/>
        <v>2.3607107746762106E-2</v>
      </c>
      <c r="F138" s="6">
        <f t="shared" ref="F138:F163" si="11">SUMPRODUCT($D$5:$E$5, D138:E138)</f>
        <v>2.3600058254028732E-2</v>
      </c>
      <c r="G138" s="6"/>
      <c r="H138">
        <v>150</v>
      </c>
      <c r="I138" s="6">
        <v>1.375E-2</v>
      </c>
    </row>
    <row r="139" spans="3:9" x14ac:dyDescent="0.15">
      <c r="C139">
        <v>300</v>
      </c>
      <c r="D139" s="6">
        <f t="shared" si="9"/>
        <v>2.7428187113257441E-2</v>
      </c>
      <c r="E139" s="6">
        <f t="shared" si="10"/>
        <v>2.7216888051917944E-2</v>
      </c>
      <c r="F139" s="6">
        <f t="shared" si="11"/>
        <v>2.7263824558383581E-2</v>
      </c>
      <c r="G139" s="6"/>
      <c r="H139">
        <v>200</v>
      </c>
      <c r="I139" s="6">
        <v>1.8100000000000002E-2</v>
      </c>
    </row>
    <row r="140" spans="3:9" x14ac:dyDescent="0.15">
      <c r="C140">
        <v>350</v>
      </c>
      <c r="D140" s="6">
        <f t="shared" si="9"/>
        <v>3.1173915012092015E-2</v>
      </c>
      <c r="E140" s="6">
        <f t="shared" si="10"/>
        <v>3.0604044727191033E-2</v>
      </c>
      <c r="F140" s="6">
        <f t="shared" si="11"/>
        <v>3.0730631755747931E-2</v>
      </c>
      <c r="G140" s="6"/>
      <c r="H140">
        <v>240</v>
      </c>
      <c r="I140" s="6">
        <v>2.145E-2</v>
      </c>
    </row>
    <row r="141" spans="3:9" x14ac:dyDescent="0.15">
      <c r="C141">
        <v>400</v>
      </c>
      <c r="D141" s="6">
        <f t="shared" si="9"/>
        <v>3.485779148161379E-2</v>
      </c>
      <c r="E141" s="6">
        <f t="shared" si="10"/>
        <v>3.3830881058711779E-2</v>
      </c>
      <c r="F141" s="6">
        <f t="shared" si="11"/>
        <v>3.405899181035741E-2</v>
      </c>
      <c r="G141" s="6"/>
      <c r="H141">
        <v>260</v>
      </c>
      <c r="I141" s="6">
        <v>2.3050000000000001E-2</v>
      </c>
    </row>
    <row r="142" spans="3:9" x14ac:dyDescent="0.15">
      <c r="C142">
        <v>450</v>
      </c>
      <c r="D142" s="6">
        <f t="shared" si="9"/>
        <v>3.849823204717303E-2</v>
      </c>
      <c r="E142" s="6">
        <f t="shared" si="10"/>
        <v>3.6944963191615617E-2</v>
      </c>
      <c r="F142" s="6">
        <f t="shared" si="11"/>
        <v>3.7289995551057116E-2</v>
      </c>
      <c r="G142" s="6"/>
      <c r="H142">
        <v>280</v>
      </c>
      <c r="I142" s="6">
        <v>2.461E-2</v>
      </c>
    </row>
    <row r="143" spans="3:9" x14ac:dyDescent="0.15">
      <c r="C143">
        <v>500</v>
      </c>
      <c r="D143" s="6">
        <f t="shared" si="9"/>
        <v>4.2098854839156909E-2</v>
      </c>
      <c r="E143" s="6">
        <f t="shared" si="10"/>
        <v>3.9984701487254817E-2</v>
      </c>
      <c r="F143" s="6">
        <f t="shared" si="11"/>
        <v>4.0454324834570406E-2</v>
      </c>
      <c r="G143" s="6"/>
      <c r="H143">
        <v>300</v>
      </c>
      <c r="I143" s="6">
        <v>2.614E-2</v>
      </c>
    </row>
    <row r="144" spans="3:9" x14ac:dyDescent="0.15">
      <c r="C144">
        <v>550</v>
      </c>
      <c r="D144" s="6">
        <f t="shared" si="9"/>
        <v>4.5655010962873221E-2</v>
      </c>
      <c r="E144" s="6">
        <f t="shared" si="10"/>
        <v>4.2980856570385535E-2</v>
      </c>
      <c r="F144" s="6">
        <f t="shared" si="11"/>
        <v>4.3574874660846613E-2</v>
      </c>
      <c r="G144" s="6"/>
      <c r="H144">
        <v>320</v>
      </c>
      <c r="I144" s="6">
        <v>2.759E-2</v>
      </c>
    </row>
    <row r="145" spans="3:9" x14ac:dyDescent="0.15">
      <c r="C145">
        <v>600</v>
      </c>
      <c r="D145" s="6">
        <f t="shared" si="9"/>
        <v>4.9157627430264549E-2</v>
      </c>
      <c r="E145" s="6">
        <f t="shared" si="10"/>
        <v>4.5956781102155717E-2</v>
      </c>
      <c r="F145" s="6">
        <f t="shared" si="11"/>
        <v>4.6667794882446004E-2</v>
      </c>
      <c r="G145" s="6"/>
      <c r="H145">
        <v>340</v>
      </c>
      <c r="I145" s="6">
        <v>2.9000000000000001E-2</v>
      </c>
    </row>
    <row r="146" spans="3:9" x14ac:dyDescent="0.15">
      <c r="C146">
        <v>650</v>
      </c>
      <c r="D146" s="6">
        <f t="shared" si="9"/>
        <v>5.2595889109412597E-2</v>
      </c>
      <c r="E146" s="6">
        <f t="shared" si="10"/>
        <v>4.8928416100884962E-2</v>
      </c>
      <c r="F146" s="6">
        <f t="shared" si="11"/>
        <v>4.9743083092238627E-2</v>
      </c>
      <c r="G146" s="6"/>
      <c r="H146">
        <v>360</v>
      </c>
      <c r="I146" s="6">
        <v>3.039E-2</v>
      </c>
    </row>
    <row r="147" spans="3:9" x14ac:dyDescent="0.15">
      <c r="C147">
        <v>700</v>
      </c>
      <c r="D147" s="6">
        <f t="shared" si="9"/>
        <v>5.5959419219059912E-2</v>
      </c>
      <c r="E147" s="6">
        <f t="shared" si="10"/>
        <v>5.1904288469123962E-2</v>
      </c>
      <c r="F147" s="6">
        <f t="shared" si="11"/>
        <v>5.2805067059699687E-2</v>
      </c>
      <c r="G147" s="6"/>
      <c r="H147">
        <v>380</v>
      </c>
      <c r="I147" s="6">
        <v>3.1730000000000001E-2</v>
      </c>
    </row>
    <row r="148" spans="3:9" x14ac:dyDescent="0.15">
      <c r="C148">
        <v>750</v>
      </c>
      <c r="D148" s="6">
        <f t="shared" si="9"/>
        <v>5.9240211672589478E-2</v>
      </c>
      <c r="E148" s="6">
        <f t="shared" si="10"/>
        <v>5.4885519005431822E-2</v>
      </c>
      <c r="F148" s="6">
        <f t="shared" si="11"/>
        <v>5.5852840200481986E-2</v>
      </c>
      <c r="G148" s="6"/>
      <c r="H148">
        <v>400</v>
      </c>
      <c r="I148" s="6">
        <v>3.3049999999999996E-2</v>
      </c>
    </row>
    <row r="149" spans="3:9" x14ac:dyDescent="0.15">
      <c r="C149">
        <v>800</v>
      </c>
      <c r="D149" s="6">
        <f t="shared" si="9"/>
        <v>6.2434406471340007E-2</v>
      </c>
      <c r="E149" s="6">
        <f t="shared" si="10"/>
        <v>5.7865807793506752E-2</v>
      </c>
      <c r="F149" s="6">
        <f t="shared" si="11"/>
        <v>5.8880644584648381E-2</v>
      </c>
      <c r="G149" s="6"/>
      <c r="H149">
        <v>420</v>
      </c>
      <c r="I149" s="6">
        <v>3.4369999999999998E-2</v>
      </c>
    </row>
    <row r="150" spans="3:9" x14ac:dyDescent="0.15">
      <c r="C150">
        <v>850</v>
      </c>
      <c r="D150" s="6">
        <f t="shared" si="9"/>
        <v>6.5543941842982331E-2</v>
      </c>
      <c r="E150" s="6">
        <f t="shared" si="10"/>
        <v>6.0831373707882407E-2</v>
      </c>
      <c r="F150" s="6">
        <f t="shared" si="11"/>
        <v>6.1878190874701117E-2</v>
      </c>
      <c r="G150" s="6"/>
      <c r="H150">
        <v>440</v>
      </c>
      <c r="I150" s="6">
        <v>3.5680000000000003E-2</v>
      </c>
    </row>
    <row r="151" spans="3:9" x14ac:dyDescent="0.15">
      <c r="C151">
        <v>900</v>
      </c>
      <c r="D151" s="6">
        <f t="shared" si="9"/>
        <v>6.8578098804701212E-2</v>
      </c>
      <c r="E151" s="6">
        <f t="shared" si="10"/>
        <v>6.3760840280555051E-2</v>
      </c>
      <c r="F151" s="6">
        <f t="shared" si="11"/>
        <v>6.4830912643545513E-2</v>
      </c>
      <c r="G151" s="6"/>
      <c r="H151">
        <v>460</v>
      </c>
      <c r="I151" s="6">
        <v>3.6970000000000003E-2</v>
      </c>
    </row>
    <row r="152" spans="3:9" x14ac:dyDescent="0.15">
      <c r="C152">
        <v>950</v>
      </c>
      <c r="D152" s="6">
        <f t="shared" si="9"/>
        <v>7.1554949042818478E-2</v>
      </c>
      <c r="E152" s="6">
        <f t="shared" si="10"/>
        <v>6.6625070471455106E-2</v>
      </c>
      <c r="F152" s="6">
        <f t="shared" si="11"/>
        <v>6.7720159469828914E-2</v>
      </c>
      <c r="G152" s="6"/>
      <c r="H152">
        <v>480</v>
      </c>
      <c r="I152" s="6">
        <v>3.8249999999999999E-2</v>
      </c>
    </row>
    <row r="153" spans="3:9" x14ac:dyDescent="0.15">
      <c r="C153">
        <v>1000</v>
      </c>
      <c r="D153" s="6">
        <f t="shared" si="9"/>
        <v>7.4502716400656699E-2</v>
      </c>
      <c r="E153" s="6">
        <f t="shared" si="10"/>
        <v>6.9386957715813533E-2</v>
      </c>
      <c r="F153" s="6">
        <f t="shared" si="11"/>
        <v>7.0523336832055666E-2</v>
      </c>
      <c r="G153" s="6"/>
      <c r="H153">
        <v>500</v>
      </c>
      <c r="I153" s="6">
        <v>3.9509999999999997E-2</v>
      </c>
    </row>
    <row r="154" spans="3:9" x14ac:dyDescent="0.15">
      <c r="C154">
        <v>1050</v>
      </c>
      <c r="D154" s="6">
        <f t="shared" si="9"/>
        <v>7.727071700699821E-2</v>
      </c>
      <c r="E154" s="6">
        <f t="shared" si="10"/>
        <v>7.213917410069999E-2</v>
      </c>
      <c r="F154" s="6">
        <f t="shared" si="11"/>
        <v>7.3279059414308484E-2</v>
      </c>
      <c r="G154" s="6"/>
      <c r="H154">
        <v>550</v>
      </c>
      <c r="I154" s="6">
        <v>4.2599999999999999E-2</v>
      </c>
    </row>
    <row r="155" spans="3:9" x14ac:dyDescent="0.15">
      <c r="C155">
        <v>1100</v>
      </c>
      <c r="D155" s="6">
        <f t="shared" si="9"/>
        <v>8.0011129068500816E-2</v>
      </c>
      <c r="E155" s="6">
        <f t="shared" si="10"/>
        <v>7.4860760196106185E-2</v>
      </c>
      <c r="F155" s="6">
        <f t="shared" si="11"/>
        <v>7.6004827379117235E-2</v>
      </c>
      <c r="G155" s="6"/>
      <c r="H155">
        <v>600</v>
      </c>
      <c r="I155" s="6">
        <v>4.5600000000000002E-2</v>
      </c>
    </row>
    <row r="156" spans="3:9" x14ac:dyDescent="0.15">
      <c r="C156">
        <v>1150</v>
      </c>
      <c r="D156" s="6">
        <f t="shared" si="9"/>
        <v>8.2726068674283962E-2</v>
      </c>
      <c r="E156" s="6">
        <f t="shared" si="10"/>
        <v>7.7552313627451935E-2</v>
      </c>
      <c r="F156" s="6">
        <f t="shared" si="11"/>
        <v>7.8701575652885519E-2</v>
      </c>
      <c r="G156" s="6"/>
      <c r="H156">
        <v>650</v>
      </c>
      <c r="I156" s="6">
        <v>4.8399999999999999E-2</v>
      </c>
    </row>
    <row r="157" spans="3:9" x14ac:dyDescent="0.15">
      <c r="C157">
        <v>1200</v>
      </c>
      <c r="D157" s="6">
        <f t="shared" si="9"/>
        <v>8.5417315061860621E-2</v>
      </c>
      <c r="E157" s="6">
        <f t="shared" si="10"/>
        <v>8.0214288350526491E-2</v>
      </c>
      <c r="F157" s="6">
        <f t="shared" si="11"/>
        <v>8.1370052580283431E-2</v>
      </c>
      <c r="G157" s="6"/>
      <c r="H157">
        <v>700</v>
      </c>
      <c r="I157" s="6">
        <v>5.1299999999999998E-2</v>
      </c>
    </row>
    <row r="158" spans="3:9" x14ac:dyDescent="0.15">
      <c r="C158">
        <v>1250</v>
      </c>
      <c r="D158" s="6">
        <f t="shared" si="9"/>
        <v>8.8086378608102617E-2</v>
      </c>
      <c r="E158" s="6">
        <f t="shared" si="10"/>
        <v>8.284703901394784E-2</v>
      </c>
      <c r="F158" s="6">
        <f t="shared" si="11"/>
        <v>8.4010869535379215E-2</v>
      </c>
      <c r="G158" s="6"/>
      <c r="H158">
        <v>800</v>
      </c>
      <c r="I158" s="6">
        <v>5.6899999999999999E-2</v>
      </c>
    </row>
    <row r="159" spans="3:9" x14ac:dyDescent="0.15">
      <c r="C159">
        <v>1300</v>
      </c>
      <c r="D159" s="6">
        <f t="shared" si="9"/>
        <v>9.073455433501719E-2</v>
      </c>
      <c r="E159" s="6">
        <f t="shared" si="10"/>
        <v>8.5450854204659726E-2</v>
      </c>
      <c r="F159" s="6">
        <f t="shared" si="11"/>
        <v>8.6624538667614048E-2</v>
      </c>
      <c r="G159" s="6"/>
      <c r="H159">
        <v>900</v>
      </c>
      <c r="I159" s="6">
        <v>6.25E-2</v>
      </c>
    </row>
    <row r="160" spans="3:9" x14ac:dyDescent="0.15">
      <c r="C160">
        <v>1350</v>
      </c>
      <c r="D160" s="6">
        <f t="shared" si="9"/>
        <v>9.3362963950651662E-2</v>
      </c>
      <c r="E160" s="6">
        <f t="shared" si="10"/>
        <v>8.8025981235404435E-2</v>
      </c>
      <c r="F160" s="6">
        <f t="shared" si="11"/>
        <v>8.921150152183252E-2</v>
      </c>
      <c r="G160" s="6"/>
      <c r="H160">
        <v>1000</v>
      </c>
      <c r="I160" s="6">
        <v>6.720000000000001E-2</v>
      </c>
    </row>
    <row r="161" spans="3:9" x14ac:dyDescent="0.15">
      <c r="C161">
        <v>1400</v>
      </c>
      <c r="D161" s="6">
        <f t="shared" si="9"/>
        <v>9.5972588884883817E-2</v>
      </c>
      <c r="E161" s="6">
        <f t="shared" si="10"/>
        <v>9.0572644535636876E-2</v>
      </c>
      <c r="F161" s="6">
        <f t="shared" si="11"/>
        <v>9.1772150682307693E-2</v>
      </c>
      <c r="G161" s="6"/>
      <c r="H161">
        <v>1100</v>
      </c>
      <c r="I161" s="6">
        <v>7.17E-2</v>
      </c>
    </row>
    <row r="162" spans="3:9" x14ac:dyDescent="0.15">
      <c r="C162">
        <v>1450</v>
      </c>
      <c r="D162" s="6">
        <f t="shared" si="9"/>
        <v>9.8564296288061584E-2</v>
      </c>
      <c r="E162" s="6">
        <f t="shared" si="10"/>
        <v>9.3091059223909756E-2</v>
      </c>
      <c r="F162" s="6">
        <f t="shared" si="11"/>
        <v>9.4306846105408307E-2</v>
      </c>
      <c r="G162" s="6"/>
      <c r="H162">
        <v>1200</v>
      </c>
      <c r="I162" s="6">
        <v>7.5900000000000009E-2</v>
      </c>
    </row>
    <row r="163" spans="3:9" x14ac:dyDescent="0.15">
      <c r="C163">
        <v>1500</v>
      </c>
      <c r="D163" s="6">
        <f t="shared" si="9"/>
        <v>0.10113885954714841</v>
      </c>
      <c r="E163" s="6">
        <f t="shared" si="10"/>
        <v>9.5581441058603417E-2</v>
      </c>
      <c r="F163" s="6">
        <f t="shared" si="11"/>
        <v>9.6815927417256614E-2</v>
      </c>
      <c r="G163" s="6"/>
      <c r="H163">
        <v>1500</v>
      </c>
      <c r="I163" s="6">
        <v>8.7000000000000008E-2</v>
      </c>
    </row>
    <row r="165" spans="3:9" x14ac:dyDescent="0.15">
      <c r="C165" s="7" t="s">
        <v>43</v>
      </c>
    </row>
    <row r="166" spans="3:9" x14ac:dyDescent="0.15">
      <c r="C166" s="2" t="s">
        <v>0</v>
      </c>
      <c r="D166" s="2" t="str">
        <f>$D$3</f>
        <v>O2</v>
      </c>
      <c r="E166" s="2" t="str">
        <f>$E$3</f>
        <v>N2</v>
      </c>
      <c r="F166" s="2" t="str">
        <f>$F$3</f>
        <v>混合物性</v>
      </c>
    </row>
    <row r="167" spans="3:9" x14ac:dyDescent="0.15">
      <c r="C167" s="2" t="s">
        <v>1</v>
      </c>
      <c r="D167" s="2" t="s">
        <v>45</v>
      </c>
      <c r="E167" s="2" t="s">
        <v>45</v>
      </c>
      <c r="F167" s="2" t="s">
        <v>45</v>
      </c>
    </row>
    <row r="168" spans="3:9" x14ac:dyDescent="0.15">
      <c r="C168">
        <v>200</v>
      </c>
      <c r="D168" s="6">
        <f>IF(C168&lt;$D$17,"",IF(C168&lt;1000,($D$28+$D$29*C168/2+$D$30*C168^2/3+$D$31*C168^3/4+$D$32*C168^4/5+$D$33/C168)*8.314472*C168,IF(C168&gt;$D$18,"",($D$20+$D$21*C168/2+$D$22*C168^2/3+$D$23*C168^3/4+$D$24*C168^4/5+$D$25/C168)*8.314472*C168)))</f>
        <v>-2866.7669087400977</v>
      </c>
      <c r="E168" s="6">
        <f>IF(C168&lt;$E$17,"",IF(C168&lt;1000,($E$28+$E$29*C168/2+$E$30*C168^2/3+$E$31*C168^3/4+$E$32*C168^4/5+$E$33/C168)*8.314472*C168,IF(C168&gt;$E$18,"",($E$20+$E$21*C168/2+$E$22*C168^2/3+$E$23*C168^3/4+$E$24*C168^4/5+$E$25/C168)*8.314472*C168)))</f>
        <v>-2857.7323926348004</v>
      </c>
      <c r="F168" s="6">
        <f>SUMPRODUCT($D$5:$E$5, D168:E168)</f>
        <v>-2859.7392573170282</v>
      </c>
      <c r="G168" s="6"/>
    </row>
    <row r="169" spans="3:9" x14ac:dyDescent="0.15">
      <c r="C169">
        <v>250</v>
      </c>
      <c r="D169" s="6">
        <f t="shared" ref="D169:D195" si="12">IF(C169&lt;$D$17,"",IF(C169&lt;1000,($D$28+$D$29*C169/2+$D$30*C169^2/3+$D$31*C169^3/4+$D$32*C169^4/5+$D$33/C169)*8.314472*C169,IF(C169&gt;$D$18,"",($D$20+$D$21*C169/2+$D$22*C169^2/3+$D$23*C169^3/4+$D$24*C169^4/5+$D$25/C169)*8.314472*C169)))</f>
        <v>-1409.3880607887327</v>
      </c>
      <c r="E169" s="6">
        <f t="shared" ref="E169:E195" si="13">IF(C169&lt;$E$17,"",IF(C169&lt;1000,($E$28+$E$29*C169/2+$E$30*C169^2/3+$E$31*C169^3/4+$E$32*C169^4/5+$E$33/C169)*8.314472*C169,IF(C169&gt;$E$18,"",($E$20+$E$21*C169/2+$E$22*C169^2/3+$E$23*C169^3/4+$E$24*C169^4/5+$E$25/C169)*8.314472*C169)))</f>
        <v>-1401.8705694980401</v>
      </c>
      <c r="F169" s="6">
        <f t="shared" ref="F169:F195" si="14">SUMPRODUCT($D$5:$E$5, D169:E169)</f>
        <v>-1403.5404528204465</v>
      </c>
      <c r="G169" s="6"/>
    </row>
    <row r="170" spans="3:9" x14ac:dyDescent="0.15">
      <c r="C170">
        <v>298.14999999999998</v>
      </c>
      <c r="D170" s="6">
        <f t="shared" si="12"/>
        <v>1.9429391433155596E-5</v>
      </c>
      <c r="E170" s="6">
        <f t="shared" si="13"/>
        <v>4.5600270527830234E-6</v>
      </c>
      <c r="F170" s="6">
        <f t="shared" si="14"/>
        <v>7.8630044202872503E-6</v>
      </c>
      <c r="G170" s="6"/>
    </row>
    <row r="171" spans="3:9" x14ac:dyDescent="0.15">
      <c r="C171">
        <v>300</v>
      </c>
      <c r="D171" s="6">
        <f t="shared" si="12"/>
        <v>54.358843067517022</v>
      </c>
      <c r="E171" s="6">
        <f t="shared" si="13"/>
        <v>53.880910978292384</v>
      </c>
      <c r="F171" s="6">
        <f t="shared" si="14"/>
        <v>53.987075494375986</v>
      </c>
      <c r="G171" s="6"/>
    </row>
    <row r="172" spans="3:9" x14ac:dyDescent="0.15">
      <c r="C172">
        <v>350</v>
      </c>
      <c r="D172" s="6">
        <f t="shared" si="12"/>
        <v>1531.4251988000542</v>
      </c>
      <c r="E172" s="6">
        <f t="shared" si="13"/>
        <v>1511.3129787085913</v>
      </c>
      <c r="F172" s="6">
        <f t="shared" si="14"/>
        <v>1515.7805676433311</v>
      </c>
      <c r="G172" s="6"/>
    </row>
    <row r="173" spans="3:9" x14ac:dyDescent="0.15">
      <c r="C173">
        <v>400</v>
      </c>
      <c r="D173" s="6">
        <f t="shared" si="12"/>
        <v>3026.9574902359141</v>
      </c>
      <c r="E173" s="6">
        <f t="shared" si="13"/>
        <v>2972.448765390041</v>
      </c>
      <c r="F173" s="6">
        <f t="shared" si="14"/>
        <v>2984.556955080724</v>
      </c>
      <c r="G173" s="6"/>
    </row>
    <row r="174" spans="3:9" x14ac:dyDescent="0.15">
      <c r="C174">
        <v>450</v>
      </c>
      <c r="D174" s="6">
        <f t="shared" si="12"/>
        <v>4544.4995632224436</v>
      </c>
      <c r="E174" s="6">
        <f t="shared" si="13"/>
        <v>4439.4557530213624</v>
      </c>
      <c r="F174" s="6">
        <f t="shared" si="14"/>
        <v>4462.7894557147047</v>
      </c>
      <c r="G174" s="6"/>
    </row>
    <row r="175" spans="3:9" x14ac:dyDescent="0.15">
      <c r="C175">
        <v>500</v>
      </c>
      <c r="D175" s="6">
        <f t="shared" si="12"/>
        <v>6086.1948997919862</v>
      </c>
      <c r="E175" s="6">
        <f t="shared" si="13"/>
        <v>5914.5579224215053</v>
      </c>
      <c r="F175" s="6">
        <f t="shared" si="14"/>
        <v>5952.6841689226567</v>
      </c>
      <c r="G175" s="6"/>
    </row>
    <row r="176" spans="3:9" x14ac:dyDescent="0.15">
      <c r="C176">
        <v>550</v>
      </c>
      <c r="D176" s="6">
        <f t="shared" si="12"/>
        <v>7652.9888923265771</v>
      </c>
      <c r="E176" s="6">
        <f t="shared" si="13"/>
        <v>7399.9479017483818</v>
      </c>
      <c r="F176" s="6">
        <f t="shared" si="14"/>
        <v>7456.1566705666282</v>
      </c>
      <c r="G176" s="6"/>
    </row>
    <row r="177" spans="3:7" x14ac:dyDescent="0.15">
      <c r="C177">
        <v>600</v>
      </c>
      <c r="D177" s="6">
        <f t="shared" si="12"/>
        <v>9244.8311177226242</v>
      </c>
      <c r="E177" s="6">
        <f t="shared" si="13"/>
        <v>8897.6991150175963</v>
      </c>
      <c r="F177" s="6">
        <f t="shared" si="14"/>
        <v>8974.8086080087414</v>
      </c>
      <c r="G177" s="6"/>
    </row>
    <row r="178" spans="3:7" x14ac:dyDescent="0.15">
      <c r="C178">
        <v>650</v>
      </c>
      <c r="D178" s="6">
        <f t="shared" si="12"/>
        <v>10860.877611555583</v>
      </c>
      <c r="E178" s="6">
        <f t="shared" si="13"/>
        <v>10409.677930621143</v>
      </c>
      <c r="F178" s="6">
        <f t="shared" si="14"/>
        <v>10509.904295126593</v>
      </c>
      <c r="G178" s="6"/>
    </row>
    <row r="179" spans="3:7" x14ac:dyDescent="0.15">
      <c r="C179">
        <v>700</v>
      </c>
      <c r="D179" s="6">
        <f t="shared" si="12"/>
        <v>12499.693142244652</v>
      </c>
      <c r="E179" s="6">
        <f t="shared" si="13"/>
        <v>11937.455809846149</v>
      </c>
      <c r="F179" s="6">
        <f t="shared" si="14"/>
        <v>12062.347307328684</v>
      </c>
      <c r="G179" s="6"/>
    </row>
    <row r="180" spans="3:7" x14ac:dyDescent="0.15">
      <c r="C180">
        <v>750</v>
      </c>
      <c r="D180" s="6">
        <f t="shared" si="12"/>
        <v>14159.453485217487</v>
      </c>
      <c r="E180" s="6">
        <f t="shared" si="13"/>
        <v>13482.221455393577</v>
      </c>
      <c r="F180" s="6">
        <f t="shared" si="14"/>
        <v>13632.657076569825</v>
      </c>
      <c r="G180" s="6"/>
    </row>
    <row r="181" spans="3:7" x14ac:dyDescent="0.15">
      <c r="C181">
        <v>800</v>
      </c>
      <c r="D181" s="6">
        <f t="shared" si="12"/>
        <v>15838.147697074839</v>
      </c>
      <c r="E181" s="6">
        <f t="shared" si="13"/>
        <v>15044.69295989694</v>
      </c>
      <c r="F181" s="6">
        <f t="shared" si="14"/>
        <v>15220.945486366531</v>
      </c>
      <c r="G181" s="6"/>
    </row>
    <row r="182" spans="3:7" x14ac:dyDescent="0.15">
      <c r="C182">
        <v>850</v>
      </c>
      <c r="D182" s="6">
        <f t="shared" si="12"/>
        <v>17533.780389755259</v>
      </c>
      <c r="E182" s="6">
        <f t="shared" si="13"/>
        <v>16625.029954441055</v>
      </c>
      <c r="F182" s="6">
        <f t="shared" si="14"/>
        <v>16826.893466812471</v>
      </c>
      <c r="G182" s="6"/>
    </row>
    <row r="183" spans="3:7" x14ac:dyDescent="0.15">
      <c r="C183">
        <v>900</v>
      </c>
      <c r="D183" s="6">
        <f t="shared" si="12"/>
        <v>19244.574004699785</v>
      </c>
      <c r="E183" s="6">
        <f t="shared" si="13"/>
        <v>18222.745757080727</v>
      </c>
      <c r="F183" s="6">
        <f t="shared" si="14"/>
        <v>18449.727589593844</v>
      </c>
      <c r="G183" s="6"/>
    </row>
    <row r="184" spans="3:7" x14ac:dyDescent="0.15">
      <c r="C184">
        <v>950</v>
      </c>
      <c r="D184" s="6">
        <f t="shared" si="12"/>
        <v>20969.17108701665</v>
      </c>
      <c r="E184" s="6">
        <f t="shared" si="13"/>
        <v>19836.619521359487</v>
      </c>
      <c r="F184" s="6">
        <f t="shared" si="14"/>
        <v>20088.196663004823</v>
      </c>
      <c r="G184" s="6"/>
    </row>
    <row r="185" spans="3:7" x14ac:dyDescent="0.15">
      <c r="C185">
        <v>1000</v>
      </c>
      <c r="D185" s="6">
        <f t="shared" si="12"/>
        <v>22706.836616079043</v>
      </c>
      <c r="E185" s="6">
        <f t="shared" si="13"/>
        <v>21464.60836293075</v>
      </c>
      <c r="F185" s="6">
        <f t="shared" si="14"/>
        <v>21740.548322465209</v>
      </c>
      <c r="G185" s="6"/>
    </row>
    <row r="186" spans="3:7" x14ac:dyDescent="0.15">
      <c r="C186">
        <v>1050</v>
      </c>
      <c r="D186" s="6">
        <f t="shared" si="12"/>
        <v>24455.432669223654</v>
      </c>
      <c r="E186" s="6">
        <f t="shared" si="13"/>
        <v>23105.1903317301</v>
      </c>
      <c r="F186" s="6">
        <f t="shared" si="14"/>
        <v>23405.123790034086</v>
      </c>
      <c r="G186" s="6"/>
    </row>
    <row r="187" spans="3:7" x14ac:dyDescent="0.15">
      <c r="C187">
        <v>1100</v>
      </c>
      <c r="D187" s="6">
        <f t="shared" si="12"/>
        <v>26212.800957744945</v>
      </c>
      <c r="E187" s="6">
        <f t="shared" si="13"/>
        <v>24758.266576797781</v>
      </c>
      <c r="F187" s="6">
        <f t="shared" si="14"/>
        <v>25081.36674554924</v>
      </c>
      <c r="G187" s="6"/>
    </row>
    <row r="188" spans="3:7" x14ac:dyDescent="0.15">
      <c r="C188">
        <v>1150</v>
      </c>
      <c r="D188" s="6">
        <f t="shared" si="12"/>
        <v>27978.767309137955</v>
      </c>
      <c r="E188" s="6">
        <f t="shared" si="13"/>
        <v>26423.273567649496</v>
      </c>
      <c r="F188" s="6">
        <f t="shared" si="14"/>
        <v>26768.800147804643</v>
      </c>
      <c r="G188" s="6"/>
    </row>
    <row r="189" spans="3:7" x14ac:dyDescent="0.15">
      <c r="C189">
        <v>1200</v>
      </c>
      <c r="D189" s="6">
        <f t="shared" si="12"/>
        <v>29753.16218525435</v>
      </c>
      <c r="E189" s="6">
        <f t="shared" si="13"/>
        <v>28099.665959983955</v>
      </c>
      <c r="F189" s="6">
        <f t="shared" si="14"/>
        <v>28466.962131468656</v>
      </c>
      <c r="G189" s="6"/>
    </row>
    <row r="190" spans="3:7" x14ac:dyDescent="0.15">
      <c r="C190">
        <v>1250</v>
      </c>
      <c r="D190" s="6">
        <f t="shared" si="12"/>
        <v>31535.820601290427</v>
      </c>
      <c r="E190" s="6">
        <f t="shared" si="13"/>
        <v>29786.916308362659</v>
      </c>
      <c r="F190" s="6">
        <f t="shared" si="14"/>
        <v>30175.405765591677</v>
      </c>
      <c r="G190" s="6"/>
    </row>
    <row r="191" spans="3:7" x14ac:dyDescent="0.15">
      <c r="C191">
        <v>1300</v>
      </c>
      <c r="D191" s="6">
        <f t="shared" si="12"/>
        <v>33326.582044775147</v>
      </c>
      <c r="E191" s="6">
        <f t="shared" si="13"/>
        <v>31484.514778889577</v>
      </c>
      <c r="F191" s="6">
        <f t="shared" si="14"/>
        <v>31893.698812113733</v>
      </c>
      <c r="G191" s="6"/>
    </row>
    <row r="192" spans="3:7" x14ac:dyDescent="0.15">
      <c r="C192">
        <v>1350</v>
      </c>
      <c r="D192" s="6">
        <f t="shared" si="12"/>
        <v>35125.290394558069</v>
      </c>
      <c r="E192" s="6">
        <f t="shared" si="13"/>
        <v>33191.968861890833</v>
      </c>
      <c r="F192" s="6">
        <f t="shared" si="14"/>
        <v>33621.423484372048</v>
      </c>
      <c r="G192" s="6"/>
    </row>
    <row r="193" spans="3:7" x14ac:dyDescent="0.15">
      <c r="C193">
        <v>1400</v>
      </c>
      <c r="D193" s="6">
        <f t="shared" si="12"/>
        <v>36931.793839797385</v>
      </c>
      <c r="E193" s="6">
        <f t="shared" si="13"/>
        <v>34908.803084594452</v>
      </c>
      <c r="F193" s="6">
        <f t="shared" si="14"/>
        <v>35358.176205608666</v>
      </c>
      <c r="G193" s="6"/>
    </row>
    <row r="194" spans="3:7" x14ac:dyDescent="0.15">
      <c r="C194">
        <v>1450</v>
      </c>
      <c r="D194" s="6">
        <f t="shared" si="12"/>
        <v>38745.944798947872</v>
      </c>
      <c r="E194" s="6">
        <f t="shared" si="13"/>
        <v>36634.558723810049</v>
      </c>
      <c r="F194" s="6">
        <f t="shared" si="14"/>
        <v>37103.567367478048</v>
      </c>
      <c r="G194" s="6"/>
    </row>
    <row r="195" spans="3:7" x14ac:dyDescent="0.15">
      <c r="C195">
        <v>1500</v>
      </c>
      <c r="D195" s="6">
        <f t="shared" si="12"/>
        <v>40567.599838748974</v>
      </c>
      <c r="E195" s="6">
        <f t="shared" si="13"/>
        <v>38368.793518608538</v>
      </c>
      <c r="F195" s="6">
        <f t="shared" si="14"/>
        <v>38857.221088554681</v>
      </c>
      <c r="G195" s="6"/>
    </row>
    <row r="197" spans="3:7" x14ac:dyDescent="0.15">
      <c r="C197" s="8" t="s">
        <v>44</v>
      </c>
    </row>
    <row r="198" spans="3:7" x14ac:dyDescent="0.15">
      <c r="C198" s="2" t="s">
        <v>0</v>
      </c>
      <c r="D198" s="2" t="str">
        <f>$D$3</f>
        <v>O2</v>
      </c>
      <c r="E198" s="2" t="str">
        <f>$E$3</f>
        <v>N2</v>
      </c>
      <c r="F198" s="2" t="str">
        <f>$F$3</f>
        <v>混合物性</v>
      </c>
    </row>
    <row r="199" spans="3:7" x14ac:dyDescent="0.15">
      <c r="C199" s="2" t="s">
        <v>1</v>
      </c>
      <c r="D199" s="2" t="s">
        <v>46</v>
      </c>
      <c r="E199" s="2" t="s">
        <v>46</v>
      </c>
      <c r="F199" s="2" t="s">
        <v>46</v>
      </c>
    </row>
    <row r="200" spans="3:7" x14ac:dyDescent="0.15">
      <c r="C200">
        <v>200</v>
      </c>
      <c r="D200" s="6">
        <f>IF(C200&lt;$D$17, "", IF(C200&lt;1000, ($D$28*LN(C200)+$D$29*C200+$D$30*C200^2/2+$D$31*C200^3/3+$D$32*C200^4/4+$D$34)*8.314472, IF(C200&gt;$D$18, "", ($D$20*LN(C200)+$D$21*C200+$D$22*C200^2/2+$D$23*C200^3/3+$D$24*C200^4/4+$D$26)*8.314472)))</f>
        <v>193.48948572191952</v>
      </c>
      <c r="E200" s="6">
        <f t="shared" ref="E200:E227" si="15">IF(C200&lt;$E$17, "", IF(C200&lt;1000, ($E$28*LN(C200)+$E$29*C200+$E$30*C200^2/2+$E$31*C200^3/3+$E$32*C200^4/4+$E$34)*8.314472, IF(C200&gt;$E$18, "", ($E$20*LN(C200)+$E$21*C200+$E$22*C200^2/2+$E$23*C200^3/3+$E$24*C200^4/4+$E$26)*8.314472)))</f>
        <v>179.98337301412727</v>
      </c>
      <c r="F200" s="6">
        <f>SUMPRODUCT($D$5:$E$5, D200:E200)</f>
        <v>182.98352711995335</v>
      </c>
      <c r="G200" s="6"/>
    </row>
    <row r="201" spans="3:7" x14ac:dyDescent="0.15">
      <c r="C201">
        <v>250</v>
      </c>
      <c r="D201" s="6">
        <f t="shared" ref="D201:D227" si="16">IF(C201&lt;$D$17, "", IF(C201&lt;1000, ($D$28*LN(C201)+$D$29*C201+$D$30*C201^2/2+$D$31*C201^3/3+$D$32*C201^4/4+$D$34)*8.314472, IF(C201&gt;$D$18, "", ($D$20*LN(C201)+$D$21*C201+$D$22*C201^2/2+$D$23*C201^3/3+$D$24*C201^4/4+$D$26)*8.314472)))</f>
        <v>199.99339640349143</v>
      </c>
      <c r="E201" s="6">
        <f t="shared" si="15"/>
        <v>186.48077313895232</v>
      </c>
      <c r="F201" s="6">
        <f t="shared" ref="F201:F227" si="17">SUMPRODUCT($D$5:$E$5, D201:E201)</f>
        <v>189.48237345465225</v>
      </c>
      <c r="G201" s="6"/>
    </row>
    <row r="202" spans="3:7" x14ac:dyDescent="0.15">
      <c r="C202">
        <v>298.14999999999998</v>
      </c>
      <c r="D202" s="6">
        <f t="shared" si="16"/>
        <v>205.14852956904855</v>
      </c>
      <c r="E202" s="6">
        <f t="shared" si="15"/>
        <v>191.60887151767616</v>
      </c>
      <c r="F202" s="6">
        <f t="shared" si="17"/>
        <v>194.61647715322445</v>
      </c>
      <c r="G202" s="6"/>
    </row>
    <row r="203" spans="3:7" x14ac:dyDescent="0.15">
      <c r="C203">
        <v>300</v>
      </c>
      <c r="D203" s="6">
        <f t="shared" si="16"/>
        <v>205.33028661173498</v>
      </c>
      <c r="E203" s="6">
        <f t="shared" si="15"/>
        <v>191.78903059843353</v>
      </c>
      <c r="F203" s="6">
        <f t="shared" si="17"/>
        <v>194.79699119415031</v>
      </c>
      <c r="G203" s="6"/>
    </row>
    <row r="204" spans="3:7" x14ac:dyDescent="0.15">
      <c r="C204">
        <v>350</v>
      </c>
      <c r="D204" s="6">
        <f t="shared" si="16"/>
        <v>209.88346178087681</v>
      </c>
      <c r="E204" s="6">
        <f t="shared" si="15"/>
        <v>196.28220868094132</v>
      </c>
      <c r="F204" s="6">
        <f t="shared" si="17"/>
        <v>199.30349661293147</v>
      </c>
      <c r="G204" s="6"/>
    </row>
    <row r="205" spans="3:7" x14ac:dyDescent="0.15">
      <c r="C205">
        <v>400</v>
      </c>
      <c r="D205" s="6">
        <f t="shared" si="16"/>
        <v>213.87686301634022</v>
      </c>
      <c r="E205" s="6">
        <f t="shared" si="15"/>
        <v>200.18421721368753</v>
      </c>
      <c r="F205" s="6">
        <f t="shared" si="17"/>
        <v>203.22580648613231</v>
      </c>
      <c r="G205" s="6"/>
    </row>
    <row r="206" spans="3:7" x14ac:dyDescent="0.15">
      <c r="C206">
        <v>450</v>
      </c>
      <c r="D206" s="6">
        <f t="shared" si="16"/>
        <v>217.45113839105846</v>
      </c>
      <c r="E206" s="6">
        <f t="shared" si="15"/>
        <v>203.63982677237428</v>
      </c>
      <c r="F206" s="6">
        <f t="shared" si="17"/>
        <v>206.70777564531187</v>
      </c>
      <c r="G206" s="6"/>
    </row>
    <row r="207" spans="3:7" x14ac:dyDescent="0.15">
      <c r="C207">
        <v>500</v>
      </c>
      <c r="D207" s="6">
        <f t="shared" si="16"/>
        <v>220.69935551370278</v>
      </c>
      <c r="E207" s="6">
        <f t="shared" si="15"/>
        <v>206.74800714037906</v>
      </c>
      <c r="F207" s="6">
        <f t="shared" si="17"/>
        <v>209.84706280573633</v>
      </c>
      <c r="G207" s="6"/>
    </row>
    <row r="208" spans="3:7" x14ac:dyDescent="0.15">
      <c r="C208">
        <v>550</v>
      </c>
      <c r="D208" s="6">
        <f t="shared" si="16"/>
        <v>223.68560181450218</v>
      </c>
      <c r="E208" s="6">
        <f t="shared" si="15"/>
        <v>209.57929108012087</v>
      </c>
      <c r="F208" s="6">
        <f t="shared" si="17"/>
        <v>212.7127690084811</v>
      </c>
      <c r="G208" s="6"/>
    </row>
    <row r="209" spans="3:7" x14ac:dyDescent="0.15">
      <c r="C209">
        <v>600</v>
      </c>
      <c r="D209" s="6">
        <f t="shared" si="16"/>
        <v>226.45545715873777</v>
      </c>
      <c r="E209" s="6">
        <f t="shared" si="15"/>
        <v>212.18555074553558</v>
      </c>
      <c r="F209" s="6">
        <f t="shared" si="17"/>
        <v>215.35536868216678</v>
      </c>
      <c r="G209" s="6"/>
    </row>
    <row r="210" spans="3:7" x14ac:dyDescent="0.15">
      <c r="C210">
        <v>650</v>
      </c>
      <c r="D210" s="6">
        <f t="shared" si="16"/>
        <v>229.04226013464711</v>
      </c>
      <c r="E210" s="6">
        <f t="shared" si="15"/>
        <v>214.60584739812552</v>
      </c>
      <c r="F210" s="6">
        <f t="shared" si="17"/>
        <v>217.81265189338839</v>
      </c>
      <c r="G210" s="6"/>
    </row>
    <row r="211" spans="3:7" x14ac:dyDescent="0.15">
      <c r="C211">
        <v>700</v>
      </c>
      <c r="D211" s="6">
        <f t="shared" si="16"/>
        <v>231.4710454790885</v>
      </c>
      <c r="E211" s="6">
        <f t="shared" si="15"/>
        <v>216.87010707945541</v>
      </c>
      <c r="F211" s="6">
        <f t="shared" si="17"/>
        <v>220.11345816324283</v>
      </c>
      <c r="G211" s="6"/>
    </row>
    <row r="212" spans="3:7" x14ac:dyDescent="0.15">
      <c r="C212">
        <v>750</v>
      </c>
      <c r="D212" s="6">
        <f t="shared" si="16"/>
        <v>233.76111978495575</v>
      </c>
      <c r="E212" s="6">
        <f t="shared" si="15"/>
        <v>219.00152509004542</v>
      </c>
      <c r="F212" s="6">
        <f t="shared" si="17"/>
        <v>222.2801189817369</v>
      </c>
      <c r="G212" s="6"/>
    </row>
    <row r="213" spans="3:7" x14ac:dyDescent="0.15">
      <c r="C213">
        <v>800</v>
      </c>
      <c r="D213" s="6">
        <f t="shared" si="16"/>
        <v>235.92780423594681</v>
      </c>
      <c r="E213" s="6">
        <f t="shared" si="15"/>
        <v>221.01819287018211</v>
      </c>
      <c r="F213" s="6">
        <f t="shared" si="17"/>
        <v>224.33011042359206</v>
      </c>
      <c r="G213" s="6"/>
    </row>
    <row r="214" spans="3:7" x14ac:dyDescent="0.15">
      <c r="C214">
        <v>850</v>
      </c>
      <c r="D214" s="6">
        <f t="shared" si="16"/>
        <v>237.98364807890107</v>
      </c>
      <c r="E214" s="6">
        <f t="shared" si="15"/>
        <v>222.93423080273797</v>
      </c>
      <c r="F214" s="6">
        <f t="shared" si="17"/>
        <v>226.27720387043061</v>
      </c>
      <c r="G214" s="6"/>
    </row>
    <row r="215" spans="3:7" x14ac:dyDescent="0.15">
      <c r="C215">
        <v>900</v>
      </c>
      <c r="D215" s="6">
        <f t="shared" si="16"/>
        <v>239.93929472036555</v>
      </c>
      <c r="E215" s="6">
        <f t="shared" si="15"/>
        <v>224.76059673315359</v>
      </c>
      <c r="F215" s="6">
        <f t="shared" si="17"/>
        <v>228.13228732042043</v>
      </c>
      <c r="G215" s="6"/>
    </row>
    <row r="216" spans="3:7" x14ac:dyDescent="0.15">
      <c r="C216">
        <v>950</v>
      </c>
      <c r="D216" s="6">
        <f t="shared" si="16"/>
        <v>241.80411334287558</v>
      </c>
      <c r="E216" s="6">
        <f t="shared" si="15"/>
        <v>226.50567559697319</v>
      </c>
      <c r="F216" s="6">
        <f t="shared" si="17"/>
        <v>229.90396434289886</v>
      </c>
      <c r="G216" s="6"/>
    </row>
    <row r="217" spans="3:7" x14ac:dyDescent="0.15">
      <c r="C217">
        <v>1000</v>
      </c>
      <c r="D217" s="6">
        <f t="shared" si="16"/>
        <v>243.58666889587681</v>
      </c>
      <c r="E217" s="6">
        <f t="shared" si="15"/>
        <v>228.17571756117789</v>
      </c>
      <c r="F217" s="6">
        <f t="shared" si="17"/>
        <v>231.59899929455244</v>
      </c>
      <c r="G217" s="6"/>
    </row>
    <row r="218" spans="3:7" x14ac:dyDescent="0.15">
      <c r="C218">
        <v>1050</v>
      </c>
      <c r="D218" s="6">
        <f t="shared" si="16"/>
        <v>245.29291951113646</v>
      </c>
      <c r="E218" s="6">
        <f t="shared" si="15"/>
        <v>229.77655211963102</v>
      </c>
      <c r="F218" s="6">
        <f t="shared" si="17"/>
        <v>233.22325024397537</v>
      </c>
      <c r="G218" s="6"/>
    </row>
    <row r="219" spans="3:7" x14ac:dyDescent="0.15">
      <c r="C219">
        <v>1100</v>
      </c>
      <c r="D219" s="6">
        <f t="shared" si="16"/>
        <v>246.92794419349195</v>
      </c>
      <c r="E219" s="6">
        <f t="shared" si="15"/>
        <v>231.31453073677972</v>
      </c>
      <c r="F219" s="6">
        <f t="shared" si="17"/>
        <v>234.78278600027164</v>
      </c>
      <c r="G219" s="6"/>
    </row>
    <row r="220" spans="3:7" x14ac:dyDescent="0.15">
      <c r="C220">
        <v>1150</v>
      </c>
      <c r="D220" s="6">
        <f t="shared" si="16"/>
        <v>248.49792249903032</v>
      </c>
      <c r="E220" s="6">
        <f t="shared" si="15"/>
        <v>232.794742261869</v>
      </c>
      <c r="F220" s="6">
        <f t="shared" si="17"/>
        <v>236.28293769473149</v>
      </c>
      <c r="G220" s="6"/>
    </row>
    <row r="221" spans="3:7" x14ac:dyDescent="0.15">
      <c r="C221">
        <v>1200</v>
      </c>
      <c r="D221" s="6">
        <f t="shared" si="16"/>
        <v>250.00824854109638</v>
      </c>
      <c r="E221" s="6">
        <f t="shared" si="15"/>
        <v>234.2216409722177</v>
      </c>
      <c r="F221" s="6">
        <f t="shared" si="17"/>
        <v>237.72836837332338</v>
      </c>
      <c r="G221" s="6"/>
    </row>
    <row r="222" spans="3:7" x14ac:dyDescent="0.15">
      <c r="C222">
        <v>1250</v>
      </c>
      <c r="D222" s="6">
        <f t="shared" si="16"/>
        <v>251.46365925700871</v>
      </c>
      <c r="E222" s="6">
        <f t="shared" si="15"/>
        <v>235.59915002072282</v>
      </c>
      <c r="F222" s="6">
        <f t="shared" si="17"/>
        <v>239.12318195736577</v>
      </c>
      <c r="G222" s="6"/>
    </row>
    <row r="223" spans="3:7" x14ac:dyDescent="0.15">
      <c r="C223">
        <v>1300</v>
      </c>
      <c r="D223" s="6">
        <f t="shared" si="16"/>
        <v>252.86833750287468</v>
      </c>
      <c r="E223" s="6">
        <f t="shared" si="15"/>
        <v>236.93074458214716</v>
      </c>
      <c r="F223" s="6">
        <f t="shared" si="17"/>
        <v>240.471010821042</v>
      </c>
      <c r="G223" s="6"/>
    </row>
    <row r="224" spans="3:7" x14ac:dyDescent="0.15">
      <c r="C224">
        <v>1350</v>
      </c>
      <c r="D224" s="6">
        <f t="shared" si="16"/>
        <v>254.22599568118025</v>
      </c>
      <c r="E224" s="6">
        <f t="shared" si="15"/>
        <v>238.21951929903017</v>
      </c>
      <c r="F224" s="6">
        <f t="shared" si="17"/>
        <v>241.77508683179704</v>
      </c>
      <c r="G224" s="6"/>
    </row>
    <row r="225" spans="3:7" x14ac:dyDescent="0.15">
      <c r="C225">
        <v>1400</v>
      </c>
      <c r="D225" s="6">
        <f t="shared" si="16"/>
        <v>255.53994415225173</v>
      </c>
      <c r="E225" s="6">
        <f t="shared" si="15"/>
        <v>239.46824345574348</v>
      </c>
      <c r="F225" s="6">
        <f t="shared" si="17"/>
        <v>243.03829946485843</v>
      </c>
      <c r="G225" s="6"/>
    </row>
    <row r="226" spans="3:7" x14ac:dyDescent="0.15">
      <c r="C226">
        <v>1450</v>
      </c>
      <c r="D226" s="6">
        <f t="shared" si="16"/>
        <v>256.81314763557106</v>
      </c>
      <c r="E226" s="6">
        <f t="shared" si="15"/>
        <v>240.67940646632698</v>
      </c>
      <c r="F226" s="6">
        <f t="shared" si="17"/>
        <v>244.263243715317</v>
      </c>
      <c r="G226" s="6"/>
    </row>
    <row r="227" spans="3:7" x14ac:dyDescent="0.15">
      <c r="C227">
        <v>1500</v>
      </c>
      <c r="D227" s="6">
        <f t="shared" si="16"/>
        <v>258.04827204552083</v>
      </c>
      <c r="E227" s="6">
        <f t="shared" si="15"/>
        <v>241.85525564766215</v>
      </c>
      <c r="F227" s="6">
        <f t="shared" si="17"/>
        <v>245.45225988439685</v>
      </c>
      <c r="G227" s="6"/>
    </row>
  </sheetData>
  <phoneticPr fontId="1"/>
  <pageMargins left="0.7" right="0.7" top="0.75" bottom="0.75" header="0.3" footer="0.3"/>
  <pageSetup paperSize="9" scale="44" orientation="portrait" r:id="rId1"/>
  <rowBreaks count="1" manualBreakCount="1">
    <brk id="131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12"/>
  <sheetViews>
    <sheetView zoomScale="90" zoomScaleNormal="90" workbookViewId="0"/>
  </sheetViews>
  <sheetFormatPr defaultRowHeight="13.5" x14ac:dyDescent="0.15"/>
  <cols>
    <col min="4" max="30" width="10.625" customWidth="1"/>
    <col min="31" max="31" width="10.75" customWidth="1"/>
  </cols>
  <sheetData>
    <row r="1" spans="1:31" x14ac:dyDescent="0.15">
      <c r="A1" s="1" t="s">
        <v>74</v>
      </c>
      <c r="B1" s="1"/>
      <c r="C1" s="1"/>
      <c r="D1" t="s">
        <v>82</v>
      </c>
    </row>
    <row r="2" spans="1:31" x14ac:dyDescent="0.15">
      <c r="A2" s="12"/>
      <c r="B2" s="12"/>
      <c r="C2" s="12"/>
    </row>
    <row r="3" spans="1:31" x14ac:dyDescent="0.15">
      <c r="A3" s="12"/>
      <c r="B3" s="12"/>
      <c r="C3" s="12"/>
      <c r="D3" s="2" t="s">
        <v>76</v>
      </c>
      <c r="E3" s="2" t="s">
        <v>84</v>
      </c>
      <c r="F3" s="2" t="s">
        <v>85</v>
      </c>
      <c r="G3" s="2" t="s">
        <v>86</v>
      </c>
      <c r="H3" s="2" t="s">
        <v>87</v>
      </c>
      <c r="I3" s="2" t="s">
        <v>91</v>
      </c>
      <c r="J3" s="2" t="s">
        <v>88</v>
      </c>
      <c r="K3" s="2" t="s">
        <v>89</v>
      </c>
      <c r="L3" s="2" t="s">
        <v>90</v>
      </c>
      <c r="M3" s="2" t="s">
        <v>92</v>
      </c>
      <c r="N3" s="2" t="s">
        <v>93</v>
      </c>
      <c r="O3" s="2" t="s">
        <v>94</v>
      </c>
      <c r="P3" s="2" t="s">
        <v>95</v>
      </c>
      <c r="Q3" s="2" t="s">
        <v>96</v>
      </c>
      <c r="R3" s="2" t="s">
        <v>97</v>
      </c>
      <c r="S3" s="2" t="s">
        <v>98</v>
      </c>
      <c r="T3" s="2" t="s">
        <v>99</v>
      </c>
      <c r="U3" s="2" t="s">
        <v>100</v>
      </c>
      <c r="V3" s="2" t="s">
        <v>101</v>
      </c>
      <c r="W3" s="2" t="s">
        <v>130</v>
      </c>
      <c r="X3" s="2" t="s">
        <v>102</v>
      </c>
      <c r="Y3" s="2" t="s">
        <v>103</v>
      </c>
      <c r="Z3" s="2" t="s">
        <v>104</v>
      </c>
      <c r="AA3" s="2" t="s">
        <v>105</v>
      </c>
      <c r="AB3" s="2" t="s">
        <v>106</v>
      </c>
      <c r="AC3" s="2" t="s">
        <v>107</v>
      </c>
      <c r="AD3" s="2" t="s">
        <v>108</v>
      </c>
      <c r="AE3" s="2" t="s">
        <v>109</v>
      </c>
    </row>
    <row r="4" spans="1:31" x14ac:dyDescent="0.15">
      <c r="A4" s="2" t="s">
        <v>14</v>
      </c>
      <c r="B4" s="2" t="s">
        <v>6</v>
      </c>
      <c r="C4" s="2" t="s">
        <v>7</v>
      </c>
      <c r="D4" s="2" t="s">
        <v>113</v>
      </c>
      <c r="E4" s="2" t="s">
        <v>11</v>
      </c>
      <c r="F4" s="2" t="s">
        <v>11</v>
      </c>
      <c r="G4" s="2" t="s">
        <v>11</v>
      </c>
      <c r="H4" s="2" t="s">
        <v>122</v>
      </c>
      <c r="I4" s="2" t="s">
        <v>122</v>
      </c>
      <c r="J4" s="2" t="s">
        <v>122</v>
      </c>
      <c r="K4" s="2" t="s">
        <v>122</v>
      </c>
      <c r="L4" s="2" t="s">
        <v>122</v>
      </c>
      <c r="M4" s="2" t="s">
        <v>122</v>
      </c>
      <c r="N4" s="2" t="s">
        <v>112</v>
      </c>
      <c r="O4" s="2" t="s">
        <v>112</v>
      </c>
      <c r="P4" s="2" t="s">
        <v>112</v>
      </c>
      <c r="Q4" s="2" t="s">
        <v>112</v>
      </c>
      <c r="R4" s="2" t="s">
        <v>123</v>
      </c>
      <c r="S4" s="2" t="s">
        <v>123</v>
      </c>
      <c r="T4" s="2" t="s">
        <v>123</v>
      </c>
      <c r="U4" s="2" t="s">
        <v>40</v>
      </c>
      <c r="V4" s="2" t="s">
        <v>40</v>
      </c>
      <c r="W4" s="2" t="s">
        <v>124</v>
      </c>
      <c r="X4" s="2" t="s">
        <v>125</v>
      </c>
      <c r="Y4" s="2" t="s">
        <v>124</v>
      </c>
      <c r="Z4" s="2" t="s">
        <v>49</v>
      </c>
      <c r="AA4" s="2" t="s">
        <v>49</v>
      </c>
      <c r="AB4" s="2" t="s">
        <v>119</v>
      </c>
      <c r="AC4" s="2" t="s">
        <v>119</v>
      </c>
      <c r="AD4" s="2" t="s">
        <v>126</v>
      </c>
      <c r="AE4" s="2" t="s">
        <v>51</v>
      </c>
    </row>
    <row r="5" spans="1:31" x14ac:dyDescent="0.15">
      <c r="A5">
        <v>1</v>
      </c>
      <c r="B5" s="2" t="s">
        <v>5</v>
      </c>
      <c r="C5" s="3">
        <v>1.0079400000000001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2</v>
      </c>
      <c r="O5" s="4">
        <v>2</v>
      </c>
      <c r="P5" s="4">
        <v>2</v>
      </c>
      <c r="Q5" s="4">
        <v>2</v>
      </c>
      <c r="R5" s="14">
        <v>4</v>
      </c>
      <c r="S5" s="14">
        <v>4</v>
      </c>
      <c r="T5" s="14">
        <v>4</v>
      </c>
      <c r="U5" s="4">
        <v>0</v>
      </c>
      <c r="V5" s="4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2</v>
      </c>
      <c r="AE5">
        <v>0</v>
      </c>
    </row>
    <row r="6" spans="1:31" x14ac:dyDescent="0.15">
      <c r="A6">
        <v>2</v>
      </c>
      <c r="B6" s="2" t="s">
        <v>11</v>
      </c>
      <c r="C6" s="3">
        <v>4.0026020000000004</v>
      </c>
      <c r="D6" s="4">
        <v>1</v>
      </c>
      <c r="E6" s="4">
        <v>1</v>
      </c>
      <c r="F6" s="4">
        <v>1</v>
      </c>
      <c r="G6" s="4">
        <v>1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14">
        <v>0</v>
      </c>
      <c r="S6" s="14">
        <v>0</v>
      </c>
      <c r="T6" s="14">
        <v>0</v>
      </c>
      <c r="U6" s="4">
        <v>0</v>
      </c>
      <c r="V6" s="4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</row>
    <row r="7" spans="1:31" x14ac:dyDescent="0.15">
      <c r="A7">
        <v>6</v>
      </c>
      <c r="B7" s="2" t="s">
        <v>10</v>
      </c>
      <c r="C7" s="3">
        <v>12.0107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14">
        <v>1</v>
      </c>
      <c r="S7" s="14">
        <v>1</v>
      </c>
      <c r="T7" s="14">
        <v>1</v>
      </c>
      <c r="U7" s="4">
        <v>0</v>
      </c>
      <c r="V7" s="4">
        <v>0</v>
      </c>
      <c r="W7">
        <v>1</v>
      </c>
      <c r="X7">
        <v>1</v>
      </c>
      <c r="Y7">
        <v>1</v>
      </c>
      <c r="Z7">
        <v>0</v>
      </c>
      <c r="AA7">
        <v>0</v>
      </c>
      <c r="AB7">
        <v>0</v>
      </c>
      <c r="AC7">
        <v>0</v>
      </c>
      <c r="AD7">
        <v>0</v>
      </c>
      <c r="AE7">
        <v>1</v>
      </c>
    </row>
    <row r="8" spans="1:31" x14ac:dyDescent="0.15">
      <c r="A8">
        <v>7</v>
      </c>
      <c r="B8" s="2" t="s">
        <v>13</v>
      </c>
      <c r="C8" s="3">
        <v>14.0067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14">
        <v>0</v>
      </c>
      <c r="S8" s="14">
        <v>0</v>
      </c>
      <c r="T8" s="14">
        <v>0</v>
      </c>
      <c r="U8" s="4">
        <v>2</v>
      </c>
      <c r="V8" s="4">
        <v>2</v>
      </c>
      <c r="W8">
        <v>0</v>
      </c>
      <c r="X8">
        <v>0</v>
      </c>
      <c r="Y8">
        <v>0</v>
      </c>
      <c r="Z8">
        <v>0</v>
      </c>
      <c r="AA8">
        <v>0</v>
      </c>
      <c r="AB8">
        <f>2*0.8</f>
        <v>1.6</v>
      </c>
      <c r="AC8">
        <f>2*0.8</f>
        <v>1.6</v>
      </c>
      <c r="AD8">
        <v>0</v>
      </c>
      <c r="AE8">
        <v>0</v>
      </c>
    </row>
    <row r="9" spans="1:31" x14ac:dyDescent="0.15">
      <c r="A9">
        <v>8</v>
      </c>
      <c r="B9" s="2" t="s">
        <v>9</v>
      </c>
      <c r="C9" s="3">
        <v>15.9994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14">
        <v>0</v>
      </c>
      <c r="S9" s="14">
        <v>0</v>
      </c>
      <c r="T9" s="14">
        <v>0</v>
      </c>
      <c r="U9" s="4">
        <v>0</v>
      </c>
      <c r="V9" s="4">
        <v>0</v>
      </c>
      <c r="W9">
        <v>1</v>
      </c>
      <c r="X9">
        <v>1</v>
      </c>
      <c r="Y9">
        <v>1</v>
      </c>
      <c r="Z9">
        <v>2</v>
      </c>
      <c r="AA9">
        <v>2</v>
      </c>
      <c r="AB9">
        <f>2*0.2</f>
        <v>0.4</v>
      </c>
      <c r="AC9">
        <f>2*0.2</f>
        <v>0.4</v>
      </c>
      <c r="AD9">
        <v>1</v>
      </c>
      <c r="AE9">
        <v>2</v>
      </c>
    </row>
    <row r="10" spans="1:31" x14ac:dyDescent="0.15">
      <c r="A10">
        <v>18</v>
      </c>
      <c r="B10" s="2" t="s">
        <v>12</v>
      </c>
      <c r="C10" s="3">
        <v>39.948</v>
      </c>
      <c r="D10" s="4">
        <v>0</v>
      </c>
      <c r="E10" s="4">
        <v>0</v>
      </c>
      <c r="F10" s="4">
        <v>0</v>
      </c>
      <c r="G10" s="4">
        <v>0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4">
        <v>1</v>
      </c>
      <c r="N10" s="4">
        <v>0</v>
      </c>
      <c r="O10" s="4">
        <v>0</v>
      </c>
      <c r="P10" s="4">
        <v>0</v>
      </c>
      <c r="Q10" s="4">
        <v>0</v>
      </c>
      <c r="R10" s="14">
        <v>0</v>
      </c>
      <c r="S10" s="14">
        <v>0</v>
      </c>
      <c r="T10" s="14">
        <v>0</v>
      </c>
      <c r="U10" s="4">
        <v>0</v>
      </c>
      <c r="V10" s="4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</row>
    <row r="11" spans="1:31" x14ac:dyDescent="0.15"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14"/>
      <c r="S11" s="14"/>
      <c r="T11" s="14"/>
      <c r="U11" s="4"/>
      <c r="V11" s="4"/>
    </row>
    <row r="12" spans="1:31" x14ac:dyDescent="0.15">
      <c r="B12" s="12"/>
      <c r="C12" s="12" t="s">
        <v>4</v>
      </c>
      <c r="D12" s="15">
        <f t="shared" ref="D12:Q12" si="0">SUMPRODUCT($C$5:$C$10,D5:D10)</f>
        <v>4.0026020000000004</v>
      </c>
      <c r="E12" s="15">
        <f t="shared" si="0"/>
        <v>4.0026020000000004</v>
      </c>
      <c r="F12" s="15">
        <f t="shared" si="0"/>
        <v>4.0026020000000004</v>
      </c>
      <c r="G12" s="15">
        <f t="shared" si="0"/>
        <v>4.0026020000000004</v>
      </c>
      <c r="H12" s="15">
        <f t="shared" si="0"/>
        <v>39.948</v>
      </c>
      <c r="I12" s="15">
        <f t="shared" si="0"/>
        <v>39.948</v>
      </c>
      <c r="J12" s="15">
        <f t="shared" si="0"/>
        <v>39.948</v>
      </c>
      <c r="K12" s="15">
        <f t="shared" si="0"/>
        <v>39.948</v>
      </c>
      <c r="L12" s="15">
        <f t="shared" si="0"/>
        <v>39.948</v>
      </c>
      <c r="M12" s="15">
        <f t="shared" si="0"/>
        <v>39.948</v>
      </c>
      <c r="N12" s="15">
        <f t="shared" si="0"/>
        <v>2.0158800000000001</v>
      </c>
      <c r="O12" s="15">
        <f t="shared" si="0"/>
        <v>2.0158800000000001</v>
      </c>
      <c r="P12" s="15">
        <f t="shared" si="0"/>
        <v>2.0158800000000001</v>
      </c>
      <c r="Q12" s="15">
        <f t="shared" si="0"/>
        <v>2.0158800000000001</v>
      </c>
      <c r="R12" s="15">
        <f t="shared" ref="R12:AE12" si="1">SUMPRODUCT($C$17:$C$22,R5:R10)</f>
        <v>16.042459999999998</v>
      </c>
      <c r="S12" s="15">
        <f t="shared" si="1"/>
        <v>16.042459999999998</v>
      </c>
      <c r="T12" s="15">
        <f t="shared" si="1"/>
        <v>16.042459999999998</v>
      </c>
      <c r="U12" s="15">
        <f t="shared" si="1"/>
        <v>28.013400000000001</v>
      </c>
      <c r="V12" s="15">
        <f t="shared" si="1"/>
        <v>28.013400000000001</v>
      </c>
      <c r="W12" s="15">
        <f t="shared" si="1"/>
        <v>28.010100000000001</v>
      </c>
      <c r="X12" s="15">
        <f t="shared" si="1"/>
        <v>28.010100000000001</v>
      </c>
      <c r="Y12" s="15">
        <f t="shared" si="1"/>
        <v>28.010100000000001</v>
      </c>
      <c r="Z12" s="15">
        <f t="shared" si="1"/>
        <v>31.998799999999999</v>
      </c>
      <c r="AA12" s="15">
        <f t="shared" si="1"/>
        <v>31.998799999999999</v>
      </c>
      <c r="AB12" s="15">
        <f t="shared" si="1"/>
        <v>28.810480000000002</v>
      </c>
      <c r="AC12" s="15">
        <f t="shared" si="1"/>
        <v>28.810480000000002</v>
      </c>
      <c r="AD12" s="15">
        <f t="shared" si="1"/>
        <v>18.015280000000001</v>
      </c>
      <c r="AE12" s="15">
        <f t="shared" si="1"/>
        <v>44.009500000000003</v>
      </c>
    </row>
    <row r="13" spans="1:31" x14ac:dyDescent="0.15">
      <c r="B13" s="12"/>
      <c r="C13" s="12" t="s">
        <v>114</v>
      </c>
      <c r="D13" s="3">
        <v>2.5760000000000001</v>
      </c>
      <c r="E13" s="3">
        <v>2.5760000000000001</v>
      </c>
      <c r="F13" s="3">
        <v>2.5760000000000001</v>
      </c>
      <c r="G13" s="3">
        <v>2.5760000000000001</v>
      </c>
      <c r="H13" s="3">
        <v>3.33</v>
      </c>
      <c r="I13" s="3">
        <v>3.33</v>
      </c>
      <c r="J13" s="3">
        <v>3.33</v>
      </c>
      <c r="K13" s="3">
        <v>3.33</v>
      </c>
      <c r="L13" s="3">
        <v>3.33</v>
      </c>
      <c r="M13" s="3">
        <v>3.33</v>
      </c>
      <c r="N13" s="3">
        <v>2.92</v>
      </c>
      <c r="O13" s="3">
        <v>2.92</v>
      </c>
      <c r="P13" s="3">
        <v>2.92</v>
      </c>
      <c r="Q13" s="3">
        <v>2.92</v>
      </c>
      <c r="R13" s="3">
        <v>3.746</v>
      </c>
      <c r="S13" s="3">
        <v>3.746</v>
      </c>
      <c r="T13" s="3">
        <v>3.746</v>
      </c>
      <c r="U13" s="3">
        <v>3.621</v>
      </c>
      <c r="V13" s="3">
        <v>3.621</v>
      </c>
      <c r="W13" s="3">
        <v>3.65</v>
      </c>
      <c r="X13" s="3">
        <v>3.65</v>
      </c>
      <c r="Y13" s="3">
        <v>3.65</v>
      </c>
      <c r="Z13" s="3">
        <v>3.4580000000000002</v>
      </c>
      <c r="AA13" s="3">
        <v>3.4580000000000002</v>
      </c>
      <c r="AB13">
        <f>3.458*0.2 + 3.621*0.8</f>
        <v>3.5884000000000005</v>
      </c>
      <c r="AC13">
        <f>3.458*0.2 + 3.621*0.8</f>
        <v>3.5884000000000005</v>
      </c>
      <c r="AD13" s="3">
        <v>2.641</v>
      </c>
      <c r="AE13" s="3">
        <v>3.7629999999999999</v>
      </c>
    </row>
    <row r="14" spans="1:31" x14ac:dyDescent="0.15">
      <c r="C14" t="s">
        <v>115</v>
      </c>
      <c r="D14" s="3">
        <v>10.199999999999999</v>
      </c>
      <c r="E14" s="3">
        <v>10.199999999999999</v>
      </c>
      <c r="F14" s="3">
        <v>10.199999999999999</v>
      </c>
      <c r="G14" s="3">
        <v>10.199999999999999</v>
      </c>
      <c r="H14" s="3">
        <v>136.5</v>
      </c>
      <c r="I14" s="3">
        <v>136.5</v>
      </c>
      <c r="J14" s="3">
        <v>136.5</v>
      </c>
      <c r="K14" s="3">
        <v>136.5</v>
      </c>
      <c r="L14" s="3">
        <v>136.5</v>
      </c>
      <c r="M14" s="3">
        <v>136.5</v>
      </c>
      <c r="N14" s="3">
        <v>38</v>
      </c>
      <c r="O14" s="3">
        <v>38</v>
      </c>
      <c r="P14" s="3">
        <v>38</v>
      </c>
      <c r="Q14" s="3">
        <v>38</v>
      </c>
      <c r="R14" s="3">
        <v>141.4</v>
      </c>
      <c r="S14" s="3">
        <v>141.4</v>
      </c>
      <c r="T14" s="3">
        <v>141.4</v>
      </c>
      <c r="U14" s="3">
        <v>97.53</v>
      </c>
      <c r="V14" s="3">
        <v>97.53</v>
      </c>
      <c r="W14" s="3">
        <v>98.1</v>
      </c>
      <c r="X14" s="3">
        <v>98.1</v>
      </c>
      <c r="Y14" s="3">
        <v>98.1</v>
      </c>
      <c r="Z14" s="3">
        <v>107.4</v>
      </c>
      <c r="AA14" s="3">
        <v>107.4</v>
      </c>
      <c r="AB14">
        <f>107.4*0.2 + 97.53*0.8</f>
        <v>99.504000000000005</v>
      </c>
      <c r="AC14">
        <f>107.4*0.2 + 97.53*0.8</f>
        <v>99.504000000000005</v>
      </c>
      <c r="AD14" s="3">
        <v>809.1</v>
      </c>
      <c r="AE14" s="3">
        <v>244</v>
      </c>
    </row>
    <row r="15" spans="1:31" x14ac:dyDescent="0.15">
      <c r="D15" s="3"/>
    </row>
    <row r="16" spans="1:31" x14ac:dyDescent="0.15">
      <c r="A16" s="2" t="s">
        <v>14</v>
      </c>
      <c r="B16" s="2" t="s">
        <v>6</v>
      </c>
      <c r="C16" s="2" t="s">
        <v>7</v>
      </c>
      <c r="D16" s="13" t="s">
        <v>52</v>
      </c>
      <c r="E16" s="2" t="s">
        <v>49</v>
      </c>
      <c r="F16" s="2" t="s">
        <v>119</v>
      </c>
      <c r="G16" s="2" t="s">
        <v>51</v>
      </c>
      <c r="H16" s="13" t="s">
        <v>52</v>
      </c>
      <c r="I16" s="2" t="s">
        <v>40</v>
      </c>
      <c r="J16" s="2" t="s">
        <v>124</v>
      </c>
      <c r="K16" s="2" t="s">
        <v>49</v>
      </c>
      <c r="L16" s="2" t="s">
        <v>119</v>
      </c>
      <c r="M16" s="2" t="s">
        <v>51</v>
      </c>
      <c r="N16" s="13" t="s">
        <v>52</v>
      </c>
      <c r="O16" s="2" t="s">
        <v>49</v>
      </c>
      <c r="P16" s="2" t="s">
        <v>119</v>
      </c>
      <c r="Q16" s="2" t="s">
        <v>51</v>
      </c>
      <c r="R16" s="2" t="s">
        <v>40</v>
      </c>
      <c r="S16" s="2" t="s">
        <v>49</v>
      </c>
      <c r="T16" s="2" t="s">
        <v>119</v>
      </c>
      <c r="U16" s="2" t="s">
        <v>49</v>
      </c>
      <c r="V16" s="2" t="s">
        <v>51</v>
      </c>
      <c r="W16" s="2" t="s">
        <v>49</v>
      </c>
      <c r="X16" s="2" t="s">
        <v>119</v>
      </c>
      <c r="Y16" s="2" t="s">
        <v>51</v>
      </c>
      <c r="Z16" s="2" t="s">
        <v>126</v>
      </c>
      <c r="AA16" s="2" t="s">
        <v>51</v>
      </c>
      <c r="AB16" s="2" t="s">
        <v>126</v>
      </c>
      <c r="AC16" s="2" t="s">
        <v>51</v>
      </c>
      <c r="AD16" s="2" t="s">
        <v>51</v>
      </c>
      <c r="AE16" s="2" t="s">
        <v>127</v>
      </c>
    </row>
    <row r="17" spans="1:31" x14ac:dyDescent="0.15">
      <c r="A17">
        <v>1</v>
      </c>
      <c r="B17" s="2" t="s">
        <v>5</v>
      </c>
      <c r="C17" s="3">
        <v>1.0079400000000001</v>
      </c>
      <c r="D17" s="14">
        <v>4</v>
      </c>
      <c r="E17">
        <v>0</v>
      </c>
      <c r="F17">
        <v>0</v>
      </c>
      <c r="G17">
        <v>0</v>
      </c>
      <c r="H17" s="14">
        <v>4</v>
      </c>
      <c r="I17" s="4">
        <v>0</v>
      </c>
      <c r="J17">
        <v>0</v>
      </c>
      <c r="K17">
        <v>0</v>
      </c>
      <c r="L17">
        <v>0</v>
      </c>
      <c r="M17">
        <v>0</v>
      </c>
      <c r="N17" s="14">
        <v>4</v>
      </c>
      <c r="O17">
        <v>0</v>
      </c>
      <c r="P17">
        <v>0</v>
      </c>
      <c r="Q17">
        <v>0</v>
      </c>
      <c r="R17" s="4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2</v>
      </c>
      <c r="AA17">
        <v>0</v>
      </c>
      <c r="AB17">
        <v>2</v>
      </c>
      <c r="AC17">
        <v>0</v>
      </c>
      <c r="AD17">
        <v>0</v>
      </c>
      <c r="AE17">
        <v>8</v>
      </c>
    </row>
    <row r="18" spans="1:31" x14ac:dyDescent="0.15">
      <c r="A18">
        <v>2</v>
      </c>
      <c r="B18" s="2" t="s">
        <v>11</v>
      </c>
      <c r="C18" s="3">
        <v>4.0026020000000004</v>
      </c>
      <c r="D18" s="14">
        <v>0</v>
      </c>
      <c r="E18">
        <v>0</v>
      </c>
      <c r="F18">
        <v>0</v>
      </c>
      <c r="G18">
        <v>0</v>
      </c>
      <c r="H18" s="14">
        <v>0</v>
      </c>
      <c r="I18" s="4">
        <v>0</v>
      </c>
      <c r="J18">
        <v>0</v>
      </c>
      <c r="K18">
        <v>0</v>
      </c>
      <c r="L18">
        <v>0</v>
      </c>
      <c r="M18">
        <v>0</v>
      </c>
      <c r="N18" s="14">
        <v>0</v>
      </c>
      <c r="O18">
        <v>0</v>
      </c>
      <c r="P18">
        <v>0</v>
      </c>
      <c r="Q18">
        <v>0</v>
      </c>
      <c r="R18" s="4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</row>
    <row r="19" spans="1:31" x14ac:dyDescent="0.15">
      <c r="A19">
        <v>6</v>
      </c>
      <c r="B19" s="2" t="s">
        <v>10</v>
      </c>
      <c r="C19" s="3">
        <v>12.0107</v>
      </c>
      <c r="D19" s="14">
        <v>1</v>
      </c>
      <c r="E19">
        <v>0</v>
      </c>
      <c r="F19">
        <v>0</v>
      </c>
      <c r="G19">
        <v>1</v>
      </c>
      <c r="H19" s="14">
        <v>1</v>
      </c>
      <c r="I19" s="4">
        <v>0</v>
      </c>
      <c r="J19">
        <v>1</v>
      </c>
      <c r="K19">
        <v>0</v>
      </c>
      <c r="L19">
        <v>0</v>
      </c>
      <c r="M19">
        <v>1</v>
      </c>
      <c r="N19" s="14">
        <v>1</v>
      </c>
      <c r="O19">
        <v>0</v>
      </c>
      <c r="P19">
        <v>0</v>
      </c>
      <c r="Q19">
        <v>1</v>
      </c>
      <c r="R19" s="4">
        <v>0</v>
      </c>
      <c r="S19">
        <v>0</v>
      </c>
      <c r="T19">
        <v>0</v>
      </c>
      <c r="U19">
        <v>0</v>
      </c>
      <c r="V19">
        <v>1</v>
      </c>
      <c r="W19">
        <v>0</v>
      </c>
      <c r="X19">
        <v>0</v>
      </c>
      <c r="Y19">
        <v>1</v>
      </c>
      <c r="Z19">
        <v>0</v>
      </c>
      <c r="AA19">
        <v>1</v>
      </c>
      <c r="AB19">
        <v>0</v>
      </c>
      <c r="AC19">
        <v>1</v>
      </c>
      <c r="AD19">
        <v>1</v>
      </c>
      <c r="AE19">
        <v>3</v>
      </c>
    </row>
    <row r="20" spans="1:31" x14ac:dyDescent="0.15">
      <c r="A20">
        <v>7</v>
      </c>
      <c r="B20" s="2" t="s">
        <v>13</v>
      </c>
      <c r="C20" s="3">
        <v>14.0067</v>
      </c>
      <c r="D20" s="14">
        <v>0</v>
      </c>
      <c r="E20">
        <v>0</v>
      </c>
      <c r="F20">
        <f>2*0.8</f>
        <v>1.6</v>
      </c>
      <c r="G20">
        <v>0</v>
      </c>
      <c r="H20" s="14">
        <v>0</v>
      </c>
      <c r="I20" s="4">
        <v>2</v>
      </c>
      <c r="J20">
        <v>0</v>
      </c>
      <c r="K20">
        <v>0</v>
      </c>
      <c r="L20">
        <f>2*0.8</f>
        <v>1.6</v>
      </c>
      <c r="M20">
        <v>0</v>
      </c>
      <c r="N20" s="14">
        <v>0</v>
      </c>
      <c r="O20">
        <v>0</v>
      </c>
      <c r="P20">
        <f>2*0.8</f>
        <v>1.6</v>
      </c>
      <c r="Q20">
        <v>0</v>
      </c>
      <c r="R20" s="4">
        <v>2</v>
      </c>
      <c r="S20">
        <v>0</v>
      </c>
      <c r="T20">
        <f>2*0.8</f>
        <v>1.6</v>
      </c>
      <c r="U20">
        <v>0</v>
      </c>
      <c r="V20">
        <v>0</v>
      </c>
      <c r="W20">
        <v>0</v>
      </c>
      <c r="X20">
        <f>2*0.8</f>
        <v>1.6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</row>
    <row r="21" spans="1:31" x14ac:dyDescent="0.15">
      <c r="A21">
        <v>8</v>
      </c>
      <c r="B21" s="2" t="s">
        <v>9</v>
      </c>
      <c r="C21" s="3">
        <v>15.9994</v>
      </c>
      <c r="D21" s="14">
        <v>0</v>
      </c>
      <c r="E21">
        <v>2</v>
      </c>
      <c r="F21">
        <f>2*0.2</f>
        <v>0.4</v>
      </c>
      <c r="G21">
        <v>2</v>
      </c>
      <c r="H21" s="14">
        <v>0</v>
      </c>
      <c r="I21" s="4">
        <v>0</v>
      </c>
      <c r="J21">
        <v>1</v>
      </c>
      <c r="K21">
        <v>2</v>
      </c>
      <c r="L21">
        <f>2*0.2</f>
        <v>0.4</v>
      </c>
      <c r="M21">
        <v>2</v>
      </c>
      <c r="N21" s="14">
        <v>0</v>
      </c>
      <c r="O21">
        <v>2</v>
      </c>
      <c r="P21">
        <f>2*0.2</f>
        <v>0.4</v>
      </c>
      <c r="Q21">
        <v>2</v>
      </c>
      <c r="R21" s="4">
        <v>0</v>
      </c>
      <c r="S21">
        <v>2</v>
      </c>
      <c r="T21">
        <f>2*0.2</f>
        <v>0.4</v>
      </c>
      <c r="U21">
        <v>2</v>
      </c>
      <c r="V21">
        <v>2</v>
      </c>
      <c r="W21">
        <v>2</v>
      </c>
      <c r="X21">
        <f>2*0.2</f>
        <v>0.4</v>
      </c>
      <c r="Y21">
        <v>2</v>
      </c>
      <c r="Z21">
        <v>1</v>
      </c>
      <c r="AA21">
        <v>2</v>
      </c>
      <c r="AB21">
        <v>1</v>
      </c>
      <c r="AC21">
        <v>2</v>
      </c>
      <c r="AD21">
        <v>2</v>
      </c>
      <c r="AE21">
        <v>0</v>
      </c>
    </row>
    <row r="22" spans="1:31" x14ac:dyDescent="0.15">
      <c r="A22">
        <v>18</v>
      </c>
      <c r="B22" s="2" t="s">
        <v>12</v>
      </c>
      <c r="C22" s="3">
        <v>39.948</v>
      </c>
      <c r="D22" s="14">
        <v>0</v>
      </c>
      <c r="E22">
        <v>0</v>
      </c>
      <c r="F22">
        <v>0</v>
      </c>
      <c r="G22">
        <v>0</v>
      </c>
      <c r="H22" s="14">
        <v>0</v>
      </c>
      <c r="I22" s="4">
        <v>0</v>
      </c>
      <c r="J22">
        <v>0</v>
      </c>
      <c r="K22">
        <v>0</v>
      </c>
      <c r="L22">
        <v>0</v>
      </c>
      <c r="M22">
        <v>0</v>
      </c>
      <c r="N22" s="14">
        <v>0</v>
      </c>
      <c r="O22">
        <v>0</v>
      </c>
      <c r="P22">
        <v>0</v>
      </c>
      <c r="Q22">
        <v>0</v>
      </c>
      <c r="R22" s="4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</row>
    <row r="23" spans="1:31" x14ac:dyDescent="0.15">
      <c r="B23" s="2"/>
      <c r="C23" s="3"/>
      <c r="D23" s="14"/>
      <c r="H23" s="14"/>
      <c r="I23" s="4"/>
      <c r="N23" s="14"/>
      <c r="R23" s="4"/>
    </row>
    <row r="24" spans="1:31" x14ac:dyDescent="0.15">
      <c r="C24" t="s">
        <v>4</v>
      </c>
      <c r="D24" s="15">
        <f t="shared" ref="D24:AE24" si="2">SUMPRODUCT($C$17:$C$22,D17:D22)</f>
        <v>16.042459999999998</v>
      </c>
      <c r="E24" s="15">
        <f t="shared" si="2"/>
        <v>31.998799999999999</v>
      </c>
      <c r="F24" s="15">
        <f t="shared" si="2"/>
        <v>28.810480000000002</v>
      </c>
      <c r="G24" s="15">
        <f t="shared" si="2"/>
        <v>44.009500000000003</v>
      </c>
      <c r="H24" s="15">
        <f t="shared" si="2"/>
        <v>16.042459999999998</v>
      </c>
      <c r="I24" s="15">
        <f t="shared" si="2"/>
        <v>28.013400000000001</v>
      </c>
      <c r="J24" s="15">
        <f t="shared" si="2"/>
        <v>28.010100000000001</v>
      </c>
      <c r="K24" s="15">
        <f t="shared" si="2"/>
        <v>31.998799999999999</v>
      </c>
      <c r="L24" s="15">
        <f t="shared" si="2"/>
        <v>28.810480000000002</v>
      </c>
      <c r="M24" s="15">
        <f t="shared" si="2"/>
        <v>44.009500000000003</v>
      </c>
      <c r="N24" s="15">
        <f t="shared" si="2"/>
        <v>16.042459999999998</v>
      </c>
      <c r="O24" s="15">
        <f t="shared" si="2"/>
        <v>31.998799999999999</v>
      </c>
      <c r="P24" s="15">
        <f t="shared" si="2"/>
        <v>28.810480000000002</v>
      </c>
      <c r="Q24" s="15">
        <f t="shared" si="2"/>
        <v>44.009500000000003</v>
      </c>
      <c r="R24" s="15">
        <f t="shared" si="2"/>
        <v>28.013400000000001</v>
      </c>
      <c r="S24" s="15">
        <f t="shared" si="2"/>
        <v>31.998799999999999</v>
      </c>
      <c r="T24" s="15">
        <f t="shared" si="2"/>
        <v>28.810480000000002</v>
      </c>
      <c r="U24" s="15">
        <f t="shared" si="2"/>
        <v>31.998799999999999</v>
      </c>
      <c r="V24" s="15">
        <f t="shared" si="2"/>
        <v>44.009500000000003</v>
      </c>
      <c r="W24" s="15">
        <f t="shared" si="2"/>
        <v>31.998799999999999</v>
      </c>
      <c r="X24" s="15">
        <f t="shared" si="2"/>
        <v>28.810480000000002</v>
      </c>
      <c r="Y24" s="15">
        <f t="shared" si="2"/>
        <v>44.009500000000003</v>
      </c>
      <c r="Z24" s="15">
        <f t="shared" si="2"/>
        <v>18.015280000000001</v>
      </c>
      <c r="AA24" s="15">
        <f t="shared" si="2"/>
        <v>44.009500000000003</v>
      </c>
      <c r="AB24" s="15">
        <f t="shared" si="2"/>
        <v>18.015280000000001</v>
      </c>
      <c r="AC24" s="15">
        <f t="shared" si="2"/>
        <v>44.009500000000003</v>
      </c>
      <c r="AD24" s="15">
        <f t="shared" si="2"/>
        <v>44.009500000000003</v>
      </c>
      <c r="AE24" s="15">
        <f t="shared" si="2"/>
        <v>44.095619999999997</v>
      </c>
    </row>
    <row r="25" spans="1:31" x14ac:dyDescent="0.15">
      <c r="B25" s="12"/>
      <c r="C25" s="12" t="s">
        <v>114</v>
      </c>
      <c r="D25" s="3">
        <v>3.746</v>
      </c>
      <c r="E25" s="3">
        <v>3.4580000000000002</v>
      </c>
      <c r="F25">
        <f>3.458*0.2 + 3.621*0.8</f>
        <v>3.5884000000000005</v>
      </c>
      <c r="G25" s="3">
        <v>3.7629999999999999</v>
      </c>
      <c r="H25" s="3">
        <v>3.746</v>
      </c>
      <c r="I25" s="3">
        <v>3.621</v>
      </c>
      <c r="J25" s="3">
        <v>3.65</v>
      </c>
      <c r="K25" s="3">
        <v>3.4580000000000002</v>
      </c>
      <c r="L25">
        <f>3.458*0.2 + 3.621*0.8</f>
        <v>3.5884000000000005</v>
      </c>
      <c r="M25" s="3">
        <v>3.7629999999999999</v>
      </c>
      <c r="N25" s="3">
        <v>3.746</v>
      </c>
      <c r="O25" s="3">
        <v>3.4580000000000002</v>
      </c>
      <c r="P25">
        <f>3.458*0.2 + 3.621*0.8</f>
        <v>3.5884000000000005</v>
      </c>
      <c r="Q25" s="3">
        <v>3.7629999999999999</v>
      </c>
      <c r="R25" s="3">
        <v>3.621</v>
      </c>
      <c r="S25" s="3">
        <v>3.4580000000000002</v>
      </c>
      <c r="T25">
        <f>3.458*0.2 + 3.621*0.8</f>
        <v>3.5884000000000005</v>
      </c>
      <c r="U25" s="3">
        <v>3.4580000000000002</v>
      </c>
      <c r="V25" s="3">
        <v>3.7629999999999999</v>
      </c>
      <c r="W25" s="3">
        <v>3.4580000000000002</v>
      </c>
      <c r="X25">
        <f>3.458*0.2 + 3.621*0.8</f>
        <v>3.5884000000000005</v>
      </c>
      <c r="Y25" s="3">
        <v>3.7629999999999999</v>
      </c>
      <c r="Z25" s="3">
        <v>2.641</v>
      </c>
      <c r="AA25" s="3">
        <v>3.7629999999999999</v>
      </c>
      <c r="AB25" s="3">
        <v>2.641</v>
      </c>
      <c r="AC25" s="3">
        <v>3.7629999999999999</v>
      </c>
      <c r="AD25" s="3">
        <v>3.7629999999999999</v>
      </c>
      <c r="AE25" s="3">
        <v>4.9820000000000002</v>
      </c>
    </row>
    <row r="26" spans="1:31" x14ac:dyDescent="0.15">
      <c r="C26" t="s">
        <v>116</v>
      </c>
      <c r="D26" s="3">
        <v>141.4</v>
      </c>
      <c r="E26" s="3">
        <v>107.4</v>
      </c>
      <c r="F26">
        <f>107.4*0.2 + 97.53*0.8</f>
        <v>99.504000000000005</v>
      </c>
      <c r="G26" s="3">
        <v>244</v>
      </c>
      <c r="H26" s="3">
        <v>141.4</v>
      </c>
      <c r="I26" s="3">
        <v>97.53</v>
      </c>
      <c r="J26" s="3">
        <v>98.1</v>
      </c>
      <c r="K26" s="3">
        <v>107.4</v>
      </c>
      <c r="L26">
        <f>107.4*0.2 + 97.53*0.8</f>
        <v>99.504000000000005</v>
      </c>
      <c r="M26" s="3">
        <v>244</v>
      </c>
      <c r="N26" s="3">
        <v>141.4</v>
      </c>
      <c r="O26" s="3">
        <v>107.4</v>
      </c>
      <c r="P26">
        <f>107.4*0.2 + 97.53*0.8</f>
        <v>99.504000000000005</v>
      </c>
      <c r="Q26" s="3">
        <v>244</v>
      </c>
      <c r="R26" s="3">
        <v>97.53</v>
      </c>
      <c r="S26" s="3">
        <v>107.4</v>
      </c>
      <c r="T26">
        <f>107.4*0.2 + 97.53*0.8</f>
        <v>99.504000000000005</v>
      </c>
      <c r="U26" s="3">
        <v>107.4</v>
      </c>
      <c r="V26" s="3">
        <v>244</v>
      </c>
      <c r="W26" s="3">
        <v>107.4</v>
      </c>
      <c r="X26">
        <f>107.4*0.2 + 97.53*0.8</f>
        <v>99.504000000000005</v>
      </c>
      <c r="Y26" s="3">
        <v>244</v>
      </c>
      <c r="Z26" s="3">
        <v>809.1</v>
      </c>
      <c r="AA26" s="3">
        <v>244</v>
      </c>
      <c r="AB26" s="3">
        <v>809.1</v>
      </c>
      <c r="AC26" s="3">
        <v>244</v>
      </c>
      <c r="AD26" s="3">
        <v>244</v>
      </c>
      <c r="AE26" s="3">
        <v>266.8</v>
      </c>
    </row>
    <row r="27" spans="1:31" x14ac:dyDescent="0.15">
      <c r="D27" s="3"/>
    </row>
    <row r="28" spans="1:31" x14ac:dyDescent="0.15">
      <c r="C28" t="s">
        <v>117</v>
      </c>
      <c r="D28" s="3">
        <f t="shared" ref="D28:AE28" si="3">2/(1/D12 + 1/D24)</f>
        <v>6.4067232599150863</v>
      </c>
      <c r="E28" s="3">
        <f t="shared" si="3"/>
        <v>7.115192951518944</v>
      </c>
      <c r="F28" s="3">
        <f t="shared" si="3"/>
        <v>7.0287140274698983</v>
      </c>
      <c r="G28" s="3">
        <f t="shared" si="3"/>
        <v>7.3378379775582436</v>
      </c>
      <c r="H28" s="3">
        <f t="shared" si="3"/>
        <v>22.89190665981312</v>
      </c>
      <c r="I28" s="3">
        <f t="shared" si="3"/>
        <v>32.932791355092746</v>
      </c>
      <c r="J28" s="3">
        <f t="shared" si="3"/>
        <v>32.930510853010901</v>
      </c>
      <c r="K28" s="3">
        <f t="shared" si="3"/>
        <v>35.534257601449958</v>
      </c>
      <c r="L28" s="3">
        <f t="shared" si="3"/>
        <v>33.477210521233161</v>
      </c>
      <c r="M28" s="3">
        <f t="shared" si="3"/>
        <v>41.88051111574309</v>
      </c>
      <c r="N28" s="3">
        <f t="shared" si="3"/>
        <v>3.5816884901713006</v>
      </c>
      <c r="O28" s="3">
        <f t="shared" si="3"/>
        <v>3.7928177448090059</v>
      </c>
      <c r="P28" s="3">
        <f t="shared" si="3"/>
        <v>3.7681043381313915</v>
      </c>
      <c r="Q28" s="3">
        <f t="shared" si="3"/>
        <v>3.8551716839708878</v>
      </c>
      <c r="R28" s="3">
        <f t="shared" si="3"/>
        <v>20.401546988936321</v>
      </c>
      <c r="S28" s="3">
        <f t="shared" si="3"/>
        <v>21.370774582015542</v>
      </c>
      <c r="T28" s="3">
        <f t="shared" si="3"/>
        <v>20.609171794794278</v>
      </c>
      <c r="U28" s="3">
        <f t="shared" si="3"/>
        <v>29.873765131756542</v>
      </c>
      <c r="V28" s="3">
        <f t="shared" si="3"/>
        <v>34.235103760054102</v>
      </c>
      <c r="W28" s="3">
        <f t="shared" si="3"/>
        <v>29.87188859919112</v>
      </c>
      <c r="X28" s="3">
        <f t="shared" si="3"/>
        <v>28.404652886260578</v>
      </c>
      <c r="Y28" s="3">
        <f t="shared" si="3"/>
        <v>34.232639335680851</v>
      </c>
      <c r="Z28" s="3">
        <f t="shared" si="3"/>
        <v>23.052202166429932</v>
      </c>
      <c r="AA28" s="3">
        <f t="shared" si="3"/>
        <v>37.055194987915797</v>
      </c>
      <c r="AB28" s="3">
        <f t="shared" si="3"/>
        <v>22.168518530586585</v>
      </c>
      <c r="AC28" s="3">
        <f t="shared" si="3"/>
        <v>34.823816748095787</v>
      </c>
      <c r="AD28" s="3">
        <f t="shared" si="3"/>
        <v>25.565377746120181</v>
      </c>
      <c r="AE28" s="3">
        <f t="shared" si="3"/>
        <v>44.052517910196364</v>
      </c>
    </row>
    <row r="29" spans="1:31" x14ac:dyDescent="0.15">
      <c r="B29" s="12"/>
      <c r="C29" s="12" t="s">
        <v>110</v>
      </c>
      <c r="D29" s="3">
        <f t="shared" ref="D29:AE29" si="4">(D13 + D25)/2</f>
        <v>3.161</v>
      </c>
      <c r="E29" s="3">
        <f t="shared" si="4"/>
        <v>3.0170000000000003</v>
      </c>
      <c r="F29" s="3">
        <f t="shared" si="4"/>
        <v>3.0822000000000003</v>
      </c>
      <c r="G29" s="3">
        <f t="shared" si="4"/>
        <v>3.1695000000000002</v>
      </c>
      <c r="H29" s="3">
        <f t="shared" si="4"/>
        <v>3.5380000000000003</v>
      </c>
      <c r="I29" s="3">
        <f t="shared" si="4"/>
        <v>3.4755000000000003</v>
      </c>
      <c r="J29" s="3">
        <f t="shared" si="4"/>
        <v>3.49</v>
      </c>
      <c r="K29" s="3">
        <f t="shared" si="4"/>
        <v>3.3940000000000001</v>
      </c>
      <c r="L29" s="3">
        <f t="shared" si="4"/>
        <v>3.4592000000000001</v>
      </c>
      <c r="M29" s="3">
        <f t="shared" si="4"/>
        <v>3.5465</v>
      </c>
      <c r="N29" s="3">
        <f t="shared" si="4"/>
        <v>3.3330000000000002</v>
      </c>
      <c r="O29" s="3">
        <f t="shared" si="4"/>
        <v>3.1890000000000001</v>
      </c>
      <c r="P29" s="3">
        <f t="shared" si="4"/>
        <v>3.2542</v>
      </c>
      <c r="Q29" s="3">
        <f t="shared" si="4"/>
        <v>3.3414999999999999</v>
      </c>
      <c r="R29" s="3">
        <f t="shared" si="4"/>
        <v>3.6835</v>
      </c>
      <c r="S29" s="3">
        <f t="shared" si="4"/>
        <v>3.6020000000000003</v>
      </c>
      <c r="T29" s="3">
        <f t="shared" si="4"/>
        <v>3.6672000000000002</v>
      </c>
      <c r="U29" s="3">
        <f t="shared" si="4"/>
        <v>3.5395000000000003</v>
      </c>
      <c r="V29" s="3">
        <f t="shared" si="4"/>
        <v>3.6920000000000002</v>
      </c>
      <c r="W29" s="3">
        <f t="shared" si="4"/>
        <v>3.5540000000000003</v>
      </c>
      <c r="X29" s="3">
        <f t="shared" si="4"/>
        <v>3.6192000000000002</v>
      </c>
      <c r="Y29" s="3">
        <f t="shared" si="4"/>
        <v>3.7065000000000001</v>
      </c>
      <c r="Z29" s="3">
        <f t="shared" si="4"/>
        <v>3.0495000000000001</v>
      </c>
      <c r="AA29" s="3">
        <f t="shared" si="4"/>
        <v>3.6105</v>
      </c>
      <c r="AB29" s="3">
        <f t="shared" si="4"/>
        <v>3.1147</v>
      </c>
      <c r="AC29" s="3">
        <f t="shared" si="4"/>
        <v>3.6757</v>
      </c>
      <c r="AD29" s="3">
        <f t="shared" si="4"/>
        <v>3.202</v>
      </c>
      <c r="AE29" s="3">
        <f t="shared" si="4"/>
        <v>4.3725000000000005</v>
      </c>
    </row>
    <row r="30" spans="1:31" x14ac:dyDescent="0.15">
      <c r="B30" s="12"/>
      <c r="C30" s="12" t="s">
        <v>111</v>
      </c>
      <c r="D30" s="3">
        <f t="shared" ref="D30:AE30" si="5">SQRT(D14*D26)</f>
        <v>37.977361677715315</v>
      </c>
      <c r="E30" s="3">
        <f t="shared" si="5"/>
        <v>33.098036195520727</v>
      </c>
      <c r="F30" s="3">
        <f t="shared" si="5"/>
        <v>31.858135538665785</v>
      </c>
      <c r="G30" s="3">
        <f t="shared" si="5"/>
        <v>49.887874278225162</v>
      </c>
      <c r="H30" s="3">
        <f t="shared" si="5"/>
        <v>138.92839882471836</v>
      </c>
      <c r="I30" s="3">
        <f t="shared" si="5"/>
        <v>115.38130264475262</v>
      </c>
      <c r="J30" s="3">
        <f t="shared" si="5"/>
        <v>115.71797613162788</v>
      </c>
      <c r="K30" s="3">
        <f t="shared" si="5"/>
        <v>121.07889989589434</v>
      </c>
      <c r="L30" s="3">
        <f t="shared" si="5"/>
        <v>116.54310790432869</v>
      </c>
      <c r="M30" s="3">
        <f t="shared" si="5"/>
        <v>182.49931506720785</v>
      </c>
      <c r="N30" s="3">
        <f t="shared" si="5"/>
        <v>73.302114567043702</v>
      </c>
      <c r="O30" s="3">
        <f t="shared" si="5"/>
        <v>63.884270364464527</v>
      </c>
      <c r="P30" s="3">
        <f t="shared" si="5"/>
        <v>61.49107252276545</v>
      </c>
      <c r="Q30" s="3">
        <f t="shared" si="5"/>
        <v>96.291224937685783</v>
      </c>
      <c r="R30" s="3">
        <f t="shared" si="5"/>
        <v>117.43398996883313</v>
      </c>
      <c r="S30" s="3">
        <f t="shared" si="5"/>
        <v>123.23295013915718</v>
      </c>
      <c r="T30" s="3">
        <f t="shared" si="5"/>
        <v>118.61646428721437</v>
      </c>
      <c r="U30" s="3">
        <f t="shared" si="5"/>
        <v>102.34608932440946</v>
      </c>
      <c r="V30" s="3">
        <f t="shared" si="5"/>
        <v>154.26380003098589</v>
      </c>
      <c r="W30" s="3">
        <f t="shared" si="5"/>
        <v>102.64472709301731</v>
      </c>
      <c r="X30" s="3">
        <f t="shared" si="5"/>
        <v>98.799506071639854</v>
      </c>
      <c r="Y30" s="3">
        <f t="shared" si="5"/>
        <v>154.71392956033404</v>
      </c>
      <c r="Z30" s="3">
        <f t="shared" si="5"/>
        <v>294.78354770916235</v>
      </c>
      <c r="AA30" s="3">
        <f t="shared" si="5"/>
        <v>161.8814380959102</v>
      </c>
      <c r="AB30" s="3">
        <f t="shared" si="5"/>
        <v>283.74052653789164</v>
      </c>
      <c r="AC30" s="3">
        <f t="shared" si="5"/>
        <v>155.81712357760941</v>
      </c>
      <c r="AD30" s="3">
        <f t="shared" si="5"/>
        <v>444.32015484332914</v>
      </c>
      <c r="AE30" s="3">
        <f t="shared" si="5"/>
        <v>255.14544871504177</v>
      </c>
    </row>
    <row r="31" spans="1:31" x14ac:dyDescent="0.15">
      <c r="A31" s="1"/>
      <c r="B31" s="1"/>
      <c r="C31" s="1"/>
    </row>
    <row r="32" spans="1:31" x14ac:dyDescent="0.15">
      <c r="C32" s="2" t="s">
        <v>75</v>
      </c>
      <c r="D32" s="2" t="s">
        <v>73</v>
      </c>
      <c r="E32" s="2" t="s">
        <v>73</v>
      </c>
      <c r="F32" s="2" t="s">
        <v>73</v>
      </c>
      <c r="G32" s="2" t="s">
        <v>73</v>
      </c>
      <c r="H32" s="2" t="s">
        <v>73</v>
      </c>
      <c r="I32" s="2" t="s">
        <v>73</v>
      </c>
      <c r="J32" s="2" t="s">
        <v>73</v>
      </c>
      <c r="K32" s="2" t="s">
        <v>73</v>
      </c>
      <c r="L32" s="2" t="s">
        <v>73</v>
      </c>
      <c r="M32" s="2" t="s">
        <v>73</v>
      </c>
      <c r="N32" s="2" t="s">
        <v>73</v>
      </c>
      <c r="O32" s="2" t="s">
        <v>73</v>
      </c>
      <c r="P32" s="2" t="s">
        <v>73</v>
      </c>
      <c r="Q32" s="2" t="s">
        <v>73</v>
      </c>
      <c r="R32" s="2" t="s">
        <v>73</v>
      </c>
      <c r="S32" s="2" t="s">
        <v>73</v>
      </c>
      <c r="T32" s="2" t="s">
        <v>73</v>
      </c>
      <c r="U32" s="2" t="s">
        <v>73</v>
      </c>
      <c r="V32" s="2" t="s">
        <v>73</v>
      </c>
      <c r="W32" s="2" t="s">
        <v>73</v>
      </c>
      <c r="X32" s="2" t="s">
        <v>73</v>
      </c>
      <c r="Y32" s="2" t="s">
        <v>73</v>
      </c>
      <c r="Z32" s="2" t="s">
        <v>73</v>
      </c>
      <c r="AA32" s="2" t="s">
        <v>73</v>
      </c>
      <c r="AB32" s="2" t="s">
        <v>73</v>
      </c>
      <c r="AC32" s="2" t="s">
        <v>73</v>
      </c>
      <c r="AD32" s="2" t="s">
        <v>73</v>
      </c>
      <c r="AE32" s="2" t="s">
        <v>73</v>
      </c>
    </row>
    <row r="33" spans="3:60" x14ac:dyDescent="0.15">
      <c r="C33" s="2" t="s">
        <v>1</v>
      </c>
      <c r="D33" s="2" t="s">
        <v>83</v>
      </c>
      <c r="E33" s="2" t="s">
        <v>83</v>
      </c>
      <c r="F33" s="2" t="s">
        <v>83</v>
      </c>
      <c r="G33" s="2" t="s">
        <v>83</v>
      </c>
      <c r="H33" s="2" t="s">
        <v>83</v>
      </c>
      <c r="I33" s="2" t="s">
        <v>83</v>
      </c>
      <c r="J33" s="2" t="s">
        <v>83</v>
      </c>
      <c r="K33" s="2" t="s">
        <v>83</v>
      </c>
      <c r="L33" s="2" t="s">
        <v>83</v>
      </c>
      <c r="M33" s="2" t="s">
        <v>83</v>
      </c>
      <c r="N33" s="2" t="s">
        <v>83</v>
      </c>
      <c r="O33" s="2" t="s">
        <v>83</v>
      </c>
      <c r="P33" s="2" t="s">
        <v>83</v>
      </c>
      <c r="Q33" s="2" t="s">
        <v>83</v>
      </c>
      <c r="R33" s="2" t="s">
        <v>83</v>
      </c>
      <c r="S33" s="2" t="s">
        <v>83</v>
      </c>
      <c r="T33" s="2" t="s">
        <v>83</v>
      </c>
      <c r="U33" s="2" t="s">
        <v>83</v>
      </c>
      <c r="V33" s="2" t="s">
        <v>83</v>
      </c>
      <c r="W33" s="2" t="s">
        <v>83</v>
      </c>
      <c r="X33" s="2" t="s">
        <v>83</v>
      </c>
      <c r="Y33" s="2" t="s">
        <v>83</v>
      </c>
      <c r="Z33" s="2" t="s">
        <v>83</v>
      </c>
      <c r="AA33" s="2" t="s">
        <v>83</v>
      </c>
      <c r="AB33" s="2" t="s">
        <v>83</v>
      </c>
      <c r="AC33" s="2" t="s">
        <v>83</v>
      </c>
      <c r="AD33" s="2" t="s">
        <v>83</v>
      </c>
      <c r="AE33" s="2" t="s">
        <v>83</v>
      </c>
    </row>
    <row r="34" spans="3:60" x14ac:dyDescent="0.15">
      <c r="C34">
        <v>200</v>
      </c>
      <c r="D34" s="6">
        <f>0.00266*$C34^(3/2)/(1.01325*SQRT(D$28)*D$29^2*(1.06036/($C34/D$30)^0.1561+0.193/EXP(0.47635*$C34/D$30)+1.03587/EXP(1.52996*$C34/D$30)+1.76474/EXP(3.89411*$C34/D$30)))/10000</f>
        <v>3.519550034151423E-5</v>
      </c>
      <c r="E34" s="6">
        <f t="shared" ref="E34:AE43" si="6">0.00266*$C34^(3/2)/(1.01325*SQRT(E$28)*E$29^2*(1.06036/($C34/E$30)^0.1561+0.193/EXP(0.47635*$C34/E$30)+1.03587/EXP(1.52996*$C34/E$30)+1.76474/EXP(3.89411*$C34/E$30)))/10000</f>
        <v>3.7675863773434046E-5</v>
      </c>
      <c r="F34" s="6">
        <f t="shared" si="6"/>
        <v>3.65878314765154E-5</v>
      </c>
      <c r="G34" s="6">
        <f t="shared" si="6"/>
        <v>3.0847175942753766E-5</v>
      </c>
      <c r="H34" s="6">
        <f t="shared" si="6"/>
        <v>1.0162946896693388E-5</v>
      </c>
      <c r="I34" s="6">
        <f t="shared" si="6"/>
        <v>9.4565491330404656E-6</v>
      </c>
      <c r="J34" s="6">
        <f t="shared" si="6"/>
        <v>9.3680980862015847E-6</v>
      </c>
      <c r="K34" s="6">
        <f t="shared" si="6"/>
        <v>9.3710721839414131E-6</v>
      </c>
      <c r="L34" s="6">
        <f t="shared" si="6"/>
        <v>9.4319516518065369E-6</v>
      </c>
      <c r="M34" s="6">
        <f t="shared" si="6"/>
        <v>6.6187133809056871E-6</v>
      </c>
      <c r="N34" s="6">
        <f t="shared" si="6"/>
        <v>3.6216982105076822E-5</v>
      </c>
      <c r="O34" s="6">
        <f t="shared" si="6"/>
        <v>3.9909253187621585E-5</v>
      </c>
      <c r="P34" s="6">
        <f t="shared" si="6"/>
        <v>3.883144061092138E-5</v>
      </c>
      <c r="Q34" s="6">
        <f t="shared" si="6"/>
        <v>3.1907147901583102E-5</v>
      </c>
      <c r="R34" s="6">
        <f t="shared" si="6"/>
        <v>1.0624562825365656E-5</v>
      </c>
      <c r="S34" s="6">
        <f t="shared" si="6"/>
        <v>1.065468315077675E-5</v>
      </c>
      <c r="T34" s="6">
        <f t="shared" si="6"/>
        <v>1.0624136854989965E-5</v>
      </c>
      <c r="U34" s="6">
        <f t="shared" si="6"/>
        <v>1.0002302269790351E-5</v>
      </c>
      <c r="V34" s="6">
        <f t="shared" si="6"/>
        <v>7.2953694858298837E-6</v>
      </c>
      <c r="W34" s="6">
        <f t="shared" si="6"/>
        <v>9.9109647415412637E-6</v>
      </c>
      <c r="X34" s="6">
        <f t="shared" si="6"/>
        <v>9.9323380353287333E-6</v>
      </c>
      <c r="Y34" s="6">
        <f t="shared" si="6"/>
        <v>7.2293555504492405E-6</v>
      </c>
      <c r="Z34" s="6">
        <f t="shared" si="6"/>
        <v>9.4554384819610506E-6</v>
      </c>
      <c r="AA34" s="6">
        <f t="shared" si="6"/>
        <v>7.176427646640496E-6</v>
      </c>
      <c r="AB34" s="6">
        <f t="shared" si="6"/>
        <v>9.4316182539695009E-6</v>
      </c>
      <c r="AC34" s="6">
        <f t="shared" si="6"/>
        <v>7.2654722733476035E-6</v>
      </c>
      <c r="AD34" s="6">
        <f t="shared" si="6"/>
        <v>6.5616398980308215E-6</v>
      </c>
      <c r="AE34" s="6">
        <f t="shared" si="6"/>
        <v>3.5900901112292994E-6</v>
      </c>
    </row>
    <row r="35" spans="3:60" x14ac:dyDescent="0.15">
      <c r="C35">
        <v>250</v>
      </c>
      <c r="D35" s="6">
        <f t="shared" ref="D35:S60" si="7">0.00266*$C35^(3/2)/(1.01325*SQRT(D$28)*D$29^2*(1.06036/($C35/D$30)^0.1561+0.193/EXP(0.47635*$C35/D$30)+1.03587/EXP(1.52996*$C35/D$30)+1.76474/EXP(3.89411*$C35/D$30)))/10000</f>
        <v>5.1380549245554141E-5</v>
      </c>
      <c r="E35" s="6">
        <f t="shared" si="7"/>
        <v>5.4889880903939192E-5</v>
      </c>
      <c r="F35" s="6">
        <f t="shared" si="7"/>
        <v>5.327666631683646E-5</v>
      </c>
      <c r="G35" s="6">
        <f t="shared" si="7"/>
        <v>4.5250626523199134E-5</v>
      </c>
      <c r="H35" s="6">
        <f t="shared" si="7"/>
        <v>1.5512574598047087E-5</v>
      </c>
      <c r="I35" s="6">
        <f t="shared" si="7"/>
        <v>1.4303971961254213E-5</v>
      </c>
      <c r="J35" s="6">
        <f t="shared" si="7"/>
        <v>1.4172194193832021E-5</v>
      </c>
      <c r="K35" s="6">
        <f t="shared" si="7"/>
        <v>1.420810151187849E-5</v>
      </c>
      <c r="L35" s="6">
        <f t="shared" si="7"/>
        <v>1.427373976989291E-5</v>
      </c>
      <c r="M35" s="6">
        <f t="shared" si="7"/>
        <v>1.0232480783406922E-5</v>
      </c>
      <c r="N35" s="6">
        <f t="shared" si="7"/>
        <v>5.3698138589053326E-5</v>
      </c>
      <c r="O35" s="6">
        <f t="shared" si="7"/>
        <v>5.8904854490350565E-5</v>
      </c>
      <c r="P35" s="6">
        <f t="shared" si="7"/>
        <v>5.7250652798780996E-5</v>
      </c>
      <c r="Q35" s="6">
        <f t="shared" si="7"/>
        <v>4.7848174689991876E-5</v>
      </c>
      <c r="R35" s="6">
        <f t="shared" si="7"/>
        <v>1.6084543842320529E-5</v>
      </c>
      <c r="S35" s="6">
        <f t="shared" si="7"/>
        <v>1.6168219973333512E-5</v>
      </c>
      <c r="T35" s="6">
        <f t="shared" si="6"/>
        <v>1.6091774743254863E-5</v>
      </c>
      <c r="U35" s="6">
        <f t="shared" si="6"/>
        <v>1.5042356111161522E-5</v>
      </c>
      <c r="V35" s="6">
        <f t="shared" si="6"/>
        <v>1.1191725138227097E-5</v>
      </c>
      <c r="W35" s="6">
        <f t="shared" si="6"/>
        <v>1.4907052732226512E-5</v>
      </c>
      <c r="X35" s="6">
        <f t="shared" si="6"/>
        <v>1.4912381757570509E-5</v>
      </c>
      <c r="Y35" s="6">
        <f t="shared" si="6"/>
        <v>1.1091987290275019E-5</v>
      </c>
      <c r="Z35" s="6">
        <f t="shared" si="6"/>
        <v>1.4852817445406239E-5</v>
      </c>
      <c r="AA35" s="6">
        <f t="shared" si="6"/>
        <v>1.103428648243047E-5</v>
      </c>
      <c r="AB35" s="6">
        <f t="shared" si="6"/>
        <v>1.4804627752814827E-5</v>
      </c>
      <c r="AC35" s="6">
        <f t="shared" si="6"/>
        <v>1.1151154071670563E-5</v>
      </c>
      <c r="AD35" s="6">
        <f t="shared" si="6"/>
        <v>1.0303105928753739E-5</v>
      </c>
      <c r="AE35" s="6">
        <f t="shared" si="6"/>
        <v>5.6205313071401729E-6</v>
      </c>
    </row>
    <row r="36" spans="3:60" x14ac:dyDescent="0.15">
      <c r="C36">
        <v>300</v>
      </c>
      <c r="D36" s="6">
        <f t="shared" si="7"/>
        <v>6.9825096089477605E-5</v>
      </c>
      <c r="E36" s="6">
        <f t="shared" si="6"/>
        <v>7.4490767319325795E-5</v>
      </c>
      <c r="F36" s="6">
        <f t="shared" si="6"/>
        <v>7.2276521294578437E-5</v>
      </c>
      <c r="G36" s="6">
        <f t="shared" si="6"/>
        <v>6.1698025993560851E-5</v>
      </c>
      <c r="H36" s="6">
        <f t="shared" si="6"/>
        <v>2.1738684376203919E-5</v>
      </c>
      <c r="I36" s="6">
        <f t="shared" si="6"/>
        <v>1.9901169473930316E-5</v>
      </c>
      <c r="J36" s="6">
        <f t="shared" si="6"/>
        <v>1.9719969984918584E-5</v>
      </c>
      <c r="K36" s="6">
        <f t="shared" si="6"/>
        <v>1.9803795683523829E-5</v>
      </c>
      <c r="L36" s="6">
        <f t="shared" si="6"/>
        <v>1.9866546374875762E-5</v>
      </c>
      <c r="M36" s="6">
        <f t="shared" si="6"/>
        <v>1.4495983560152851E-5</v>
      </c>
      <c r="N36" s="6">
        <f t="shared" si="6"/>
        <v>7.3695033246777285E-5</v>
      </c>
      <c r="O36" s="6">
        <f t="shared" si="6"/>
        <v>8.0620471748321204E-5</v>
      </c>
      <c r="P36" s="6">
        <f t="shared" si="6"/>
        <v>7.830446805278082E-5</v>
      </c>
      <c r="Q36" s="6">
        <f t="shared" si="6"/>
        <v>6.6152704383564212E-5</v>
      </c>
      <c r="R36" s="6">
        <f t="shared" si="6"/>
        <v>2.2393273436037387E-5</v>
      </c>
      <c r="S36" s="6">
        <f t="shared" si="6"/>
        <v>2.2551133041191089E-5</v>
      </c>
      <c r="T36" s="6">
        <f t="shared" si="6"/>
        <v>2.2411813092875306E-5</v>
      </c>
      <c r="U36" s="6">
        <f t="shared" si="6"/>
        <v>2.0838905091609685E-5</v>
      </c>
      <c r="V36" s="6">
        <f t="shared" si="6"/>
        <v>1.5749407214361597E-5</v>
      </c>
      <c r="W36" s="6">
        <f t="shared" si="6"/>
        <v>2.065351713506615E-5</v>
      </c>
      <c r="X36" s="6">
        <f t="shared" si="6"/>
        <v>2.0634428491358134E-5</v>
      </c>
      <c r="Y36" s="6">
        <f t="shared" si="6"/>
        <v>1.5610873600898345E-5</v>
      </c>
      <c r="Z36" s="6">
        <f t="shared" si="6"/>
        <v>2.1392006702987243E-5</v>
      </c>
      <c r="AA36" s="6">
        <f t="shared" si="6"/>
        <v>1.5557820372574808E-5</v>
      </c>
      <c r="AB36" s="6">
        <f t="shared" si="6"/>
        <v>2.130029647925906E-5</v>
      </c>
      <c r="AC36" s="6">
        <f t="shared" si="6"/>
        <v>1.56986099951211E-5</v>
      </c>
      <c r="AD36" s="6">
        <f t="shared" si="6"/>
        <v>1.4922695532067193E-5</v>
      </c>
      <c r="AE36" s="6">
        <f t="shared" si="6"/>
        <v>8.0604278748358877E-6</v>
      </c>
    </row>
    <row r="37" spans="3:60" x14ac:dyDescent="0.15">
      <c r="C37">
        <v>350</v>
      </c>
      <c r="D37" s="6">
        <f t="shared" si="7"/>
        <v>9.0370642520422274E-5</v>
      </c>
      <c r="E37" s="6">
        <f t="shared" si="6"/>
        <v>9.6320055239979555E-5</v>
      </c>
      <c r="F37" s="6">
        <f t="shared" si="6"/>
        <v>9.3436753737777668E-5</v>
      </c>
      <c r="G37" s="6">
        <f t="shared" si="6"/>
        <v>8.0045105388489382E-5</v>
      </c>
      <c r="H37" s="6">
        <f t="shared" si="6"/>
        <v>2.8756254239398259E-5</v>
      </c>
      <c r="I37" s="6">
        <f t="shared" si="6"/>
        <v>2.6179932755170449E-5</v>
      </c>
      <c r="J37" s="6">
        <f t="shared" si="6"/>
        <v>2.5943647922830255E-5</v>
      </c>
      <c r="K37" s="6">
        <f t="shared" si="6"/>
        <v>2.6087257537012759E-5</v>
      </c>
      <c r="L37" s="6">
        <f t="shared" si="6"/>
        <v>2.6141627998439027E-5</v>
      </c>
      <c r="M37" s="6">
        <f t="shared" si="6"/>
        <v>1.9350323226757035E-5</v>
      </c>
      <c r="N37" s="6">
        <f t="shared" si="6"/>
        <v>9.6044589020113585E-5</v>
      </c>
      <c r="O37" s="6">
        <f t="shared" si="6"/>
        <v>1.0487925092295056E-4</v>
      </c>
      <c r="P37" s="6">
        <f t="shared" si="6"/>
        <v>1.0181976215422639E-4</v>
      </c>
      <c r="Q37" s="6">
        <f t="shared" si="6"/>
        <v>8.6635540321611034E-5</v>
      </c>
      <c r="R37" s="6">
        <f t="shared" si="6"/>
        <v>2.9472713777407827E-5</v>
      </c>
      <c r="S37" s="6">
        <f t="shared" si="6"/>
        <v>2.9721520898328529E-5</v>
      </c>
      <c r="T37" s="6">
        <f t="shared" si="6"/>
        <v>2.9505435604184393E-5</v>
      </c>
      <c r="U37" s="6">
        <f t="shared" si="6"/>
        <v>2.7329237412451107E-5</v>
      </c>
      <c r="V37" s="6">
        <f t="shared" si="6"/>
        <v>2.0904789022578114E-5</v>
      </c>
      <c r="W37" s="6">
        <f t="shared" si="6"/>
        <v>2.7087991606046423E-5</v>
      </c>
      <c r="X37" s="6">
        <f t="shared" si="6"/>
        <v>2.7038918801945745E-5</v>
      </c>
      <c r="Y37" s="6">
        <f t="shared" si="6"/>
        <v>2.0722914413776129E-5</v>
      </c>
      <c r="Z37" s="6">
        <f t="shared" si="6"/>
        <v>2.899715108185909E-5</v>
      </c>
      <c r="AA37" s="6">
        <f t="shared" si="6"/>
        <v>2.0683772646416687E-5</v>
      </c>
      <c r="AB37" s="6">
        <f t="shared" si="6"/>
        <v>2.884126093219685E-5</v>
      </c>
      <c r="AC37" s="6">
        <f t="shared" si="6"/>
        <v>2.0844309122881568E-5</v>
      </c>
      <c r="AD37" s="6">
        <f t="shared" si="6"/>
        <v>2.0396212913568841E-5</v>
      </c>
      <c r="AE37" s="6">
        <f t="shared" si="6"/>
        <v>1.0879084111841085E-5</v>
      </c>
    </row>
    <row r="38" spans="3:60" x14ac:dyDescent="0.15">
      <c r="C38">
        <v>400</v>
      </c>
      <c r="D38" s="6">
        <f t="shared" si="7"/>
        <v>1.1290078666488898E-4</v>
      </c>
      <c r="E38" s="6">
        <f t="shared" si="6"/>
        <v>1.2026232813872533E-4</v>
      </c>
      <c r="F38" s="6">
        <f t="shared" si="6"/>
        <v>1.166472815929799E-4</v>
      </c>
      <c r="G38" s="6">
        <f t="shared" si="6"/>
        <v>1.0017609794783016E-4</v>
      </c>
      <c r="H38" s="6">
        <f t="shared" si="6"/>
        <v>3.6503364935557846E-5</v>
      </c>
      <c r="I38" s="6">
        <f t="shared" si="6"/>
        <v>3.3094549178968684E-5</v>
      </c>
      <c r="J38" s="6">
        <f t="shared" si="6"/>
        <v>3.2797766597479368E-5</v>
      </c>
      <c r="K38" s="6">
        <f t="shared" si="6"/>
        <v>3.301018497781491E-5</v>
      </c>
      <c r="L38" s="6">
        <f t="shared" si="6"/>
        <v>3.3052777188085902E-5</v>
      </c>
      <c r="M38" s="6">
        <f t="shared" si="6"/>
        <v>2.4747019367832766E-5</v>
      </c>
      <c r="N38" s="6">
        <f t="shared" si="6"/>
        <v>1.2061620652107605E-4</v>
      </c>
      <c r="O38" s="6">
        <f t="shared" si="6"/>
        <v>1.3153236614129744E-4</v>
      </c>
      <c r="P38" s="6">
        <f t="shared" si="6"/>
        <v>1.2765052344413402E-4</v>
      </c>
      <c r="Q38" s="6">
        <f t="shared" si="6"/>
        <v>1.0917205402425139E-4</v>
      </c>
      <c r="R38" s="6">
        <f t="shared" si="6"/>
        <v>3.7270282863301488E-5</v>
      </c>
      <c r="S38" s="6">
        <f t="shared" si="6"/>
        <v>3.7623178385891611E-5</v>
      </c>
      <c r="T38" s="6">
        <f t="shared" si="6"/>
        <v>3.7319354979973767E-5</v>
      </c>
      <c r="U38" s="6">
        <f t="shared" si="6"/>
        <v>3.4471779631338697E-5</v>
      </c>
      <c r="V38" s="6">
        <f t="shared" si="6"/>
        <v>2.6608929826709887E-5</v>
      </c>
      <c r="W38" s="6">
        <f t="shared" si="6"/>
        <v>3.4169146208614712E-5</v>
      </c>
      <c r="X38" s="6">
        <f t="shared" si="6"/>
        <v>3.4086095778985273E-5</v>
      </c>
      <c r="Y38" s="6">
        <f t="shared" si="6"/>
        <v>2.6379504274448773E-5</v>
      </c>
      <c r="Z38" s="6">
        <f t="shared" si="6"/>
        <v>3.7599103130419349E-5</v>
      </c>
      <c r="AA38" s="6">
        <f t="shared" si="6"/>
        <v>2.6362366478594212E-5</v>
      </c>
      <c r="AB38" s="6">
        <f t="shared" si="6"/>
        <v>3.735804036799614E-5</v>
      </c>
      <c r="AC38" s="6">
        <f t="shared" si="6"/>
        <v>2.6539143805695231E-5</v>
      </c>
      <c r="AD38" s="6">
        <f t="shared" si="6"/>
        <v>2.6690113141757011E-5</v>
      </c>
      <c r="AE38" s="6">
        <f t="shared" si="6"/>
        <v>1.4049708382046419E-5</v>
      </c>
    </row>
    <row r="39" spans="3:60" x14ac:dyDescent="0.15">
      <c r="C39">
        <v>450</v>
      </c>
      <c r="D39" s="6">
        <f t="shared" si="7"/>
        <v>1.3732670600107708E-4</v>
      </c>
      <c r="E39" s="6">
        <f t="shared" si="6"/>
        <v>1.4622748677042851E-4</v>
      </c>
      <c r="F39" s="6">
        <f t="shared" si="6"/>
        <v>1.4182138306986826E-4</v>
      </c>
      <c r="G39" s="6">
        <f t="shared" si="6"/>
        <v>1.2199993010018943E-4</v>
      </c>
      <c r="H39" s="6">
        <f t="shared" si="6"/>
        <v>4.4935816465803314E-5</v>
      </c>
      <c r="I39" s="6">
        <f t="shared" si="6"/>
        <v>4.0612709639955316E-5</v>
      </c>
      <c r="J39" s="6">
        <f t="shared" si="6"/>
        <v>4.0250217513271916E-5</v>
      </c>
      <c r="K39" s="6">
        <f t="shared" si="6"/>
        <v>4.0538711204814954E-5</v>
      </c>
      <c r="L39" s="6">
        <f t="shared" si="6"/>
        <v>4.0567411506136315E-5</v>
      </c>
      <c r="M39" s="6">
        <f t="shared" si="6"/>
        <v>3.0647149555213631E-5</v>
      </c>
      <c r="N39" s="6">
        <f t="shared" si="6"/>
        <v>1.4729652862600657E-4</v>
      </c>
      <c r="O39" s="6">
        <f t="shared" si="6"/>
        <v>1.6045303019663343E-4</v>
      </c>
      <c r="P39" s="6">
        <f t="shared" si="6"/>
        <v>1.5567372104150198E-4</v>
      </c>
      <c r="Q39" s="6">
        <f t="shared" si="6"/>
        <v>1.3366567605954308E-4</v>
      </c>
      <c r="R39" s="6">
        <f t="shared" si="6"/>
        <v>4.5748960494583089E-5</v>
      </c>
      <c r="S39" s="6">
        <f t="shared" si="6"/>
        <v>4.6216733111619357E-5</v>
      </c>
      <c r="T39" s="6">
        <f t="shared" si="6"/>
        <v>4.5816118798339353E-5</v>
      </c>
      <c r="U39" s="6">
        <f t="shared" si="6"/>
        <v>4.2235548453078056E-5</v>
      </c>
      <c r="V39" s="6">
        <f t="shared" si="6"/>
        <v>3.2825440755591948E-5</v>
      </c>
      <c r="W39" s="6">
        <f t="shared" si="6"/>
        <v>4.186623258017684E-5</v>
      </c>
      <c r="X39" s="6">
        <f t="shared" si="6"/>
        <v>4.1745668682989941E-5</v>
      </c>
      <c r="Y39" s="6">
        <f t="shared" si="6"/>
        <v>3.2544456373872089E-5</v>
      </c>
      <c r="Z39" s="6">
        <f t="shared" si="6"/>
        <v>4.7136525799295844E-5</v>
      </c>
      <c r="AA39" s="6">
        <f t="shared" si="6"/>
        <v>3.2555762709328084E-5</v>
      </c>
      <c r="AB39" s="6">
        <f t="shared" si="6"/>
        <v>4.6789306105566833E-5</v>
      </c>
      <c r="AC39" s="6">
        <f t="shared" si="6"/>
        <v>3.2746435898762067E-5</v>
      </c>
      <c r="AD39" s="6">
        <f t="shared" si="6"/>
        <v>3.3768270588392546E-5</v>
      </c>
      <c r="AE39" s="6">
        <f t="shared" si="6"/>
        <v>1.7548907423096819E-5</v>
      </c>
    </row>
    <row r="40" spans="3:60" x14ac:dyDescent="0.15">
      <c r="C40">
        <v>500</v>
      </c>
      <c r="D40" s="6">
        <f t="shared" si="7"/>
        <v>1.6357684957481598E-4</v>
      </c>
      <c r="E40" s="6">
        <f t="shared" si="6"/>
        <v>1.7414070993315269E-4</v>
      </c>
      <c r="F40" s="6">
        <f t="shared" si="6"/>
        <v>1.6888645951972038E-4</v>
      </c>
      <c r="G40" s="6">
        <f t="shared" si="6"/>
        <v>1.4544461396408449E-4</v>
      </c>
      <c r="H40" s="6">
        <f t="shared" si="6"/>
        <v>5.402124780218718E-5</v>
      </c>
      <c r="I40" s="6">
        <f t="shared" si="6"/>
        <v>4.870918717610707E-5</v>
      </c>
      <c r="J40" s="6">
        <f t="shared" si="6"/>
        <v>4.8275971366016988E-5</v>
      </c>
      <c r="K40" s="6">
        <f t="shared" si="6"/>
        <v>4.8647053745555712E-5</v>
      </c>
      <c r="L40" s="6">
        <f t="shared" si="6"/>
        <v>4.8660232209705577E-5</v>
      </c>
      <c r="M40" s="6">
        <f t="shared" si="6"/>
        <v>3.702030030270811E-5</v>
      </c>
      <c r="N40" s="6">
        <f t="shared" si="6"/>
        <v>1.7598687960358102E-4</v>
      </c>
      <c r="O40" s="6">
        <f t="shared" si="6"/>
        <v>1.9153517429526331E-4</v>
      </c>
      <c r="P40" s="6">
        <f t="shared" si="6"/>
        <v>1.857876158563707E-4</v>
      </c>
      <c r="Q40" s="6">
        <f t="shared" si="6"/>
        <v>1.6003324302167694E-4</v>
      </c>
      <c r="R40" s="6">
        <f t="shared" si="6"/>
        <v>5.4880121116434566E-5</v>
      </c>
      <c r="S40" s="6">
        <f t="shared" si="6"/>
        <v>5.5472451770645592E-5</v>
      </c>
      <c r="T40" s="6">
        <f t="shared" si="6"/>
        <v>5.4966920536159325E-5</v>
      </c>
      <c r="U40" s="6">
        <f t="shared" si="6"/>
        <v>5.0594615961375666E-5</v>
      </c>
      <c r="V40" s="6">
        <f t="shared" si="6"/>
        <v>3.9527459374026621E-5</v>
      </c>
      <c r="W40" s="6">
        <f t="shared" si="6"/>
        <v>5.0153559484189161E-5</v>
      </c>
      <c r="X40" s="6">
        <f t="shared" si="6"/>
        <v>4.9991839148189767E-5</v>
      </c>
      <c r="Y40" s="6">
        <f t="shared" si="6"/>
        <v>3.9191040728467309E-5</v>
      </c>
      <c r="Z40" s="6">
        <f t="shared" si="6"/>
        <v>5.7554885169002655E-5</v>
      </c>
      <c r="AA40" s="6">
        <f t="shared" si="6"/>
        <v>3.9235677232318394E-5</v>
      </c>
      <c r="AB40" s="6">
        <f t="shared" si="6"/>
        <v>5.7080715114607052E-5</v>
      </c>
      <c r="AC40" s="6">
        <f t="shared" si="6"/>
        <v>3.9439049092004943E-5</v>
      </c>
      <c r="AD40" s="6">
        <f t="shared" si="6"/>
        <v>4.1595471673112146E-5</v>
      </c>
      <c r="AE40" s="6">
        <f t="shared" si="6"/>
        <v>2.1356244803460696E-5</v>
      </c>
    </row>
    <row r="41" spans="3:60" x14ac:dyDescent="0.15">
      <c r="C41">
        <v>550</v>
      </c>
      <c r="D41" s="6">
        <f t="shared" si="7"/>
        <v>1.9159072767269131E-4</v>
      </c>
      <c r="E41" s="6">
        <f t="shared" si="6"/>
        <v>2.0393722778783082E-4</v>
      </c>
      <c r="F41" s="6">
        <f t="shared" si="6"/>
        <v>1.9777937416210248E-4</v>
      </c>
      <c r="G41" s="6">
        <f t="shared" si="6"/>
        <v>1.7045187575830863E-4</v>
      </c>
      <c r="H41" s="6">
        <f t="shared" si="6"/>
        <v>6.3734447660922773E-5</v>
      </c>
      <c r="I41" s="6">
        <f t="shared" si="6"/>
        <v>5.736241430699094E-5</v>
      </c>
      <c r="J41" s="6">
        <f t="shared" si="6"/>
        <v>5.6853659689339077E-5</v>
      </c>
      <c r="K41" s="6">
        <f t="shared" si="6"/>
        <v>5.7313705218219926E-5</v>
      </c>
      <c r="L41" s="6">
        <f t="shared" si="6"/>
        <v>5.7309715776851367E-5</v>
      </c>
      <c r="M41" s="6">
        <f t="shared" si="6"/>
        <v>4.3843000975087605E-5</v>
      </c>
      <c r="N41" s="6">
        <f t="shared" si="6"/>
        <v>2.0660263278710983E-4</v>
      </c>
      <c r="O41" s="6">
        <f t="shared" si="6"/>
        <v>2.2469100249654801E-4</v>
      </c>
      <c r="P41" s="6">
        <f t="shared" si="6"/>
        <v>2.1790864646163767E-4</v>
      </c>
      <c r="Q41" s="6">
        <f t="shared" si="6"/>
        <v>1.8820000739879227E-4</v>
      </c>
      <c r="R41" s="6">
        <f t="shared" si="6"/>
        <v>6.463950329980567E-5</v>
      </c>
      <c r="S41" s="6">
        <f t="shared" si="6"/>
        <v>6.5365764351853073E-5</v>
      </c>
      <c r="T41" s="6">
        <f t="shared" si="6"/>
        <v>6.4747469849193401E-5</v>
      </c>
      <c r="U41" s="6">
        <f t="shared" si="6"/>
        <v>5.9525856539427083E-5</v>
      </c>
      <c r="V41" s="6">
        <f t="shared" si="6"/>
        <v>4.669461150969976E-5</v>
      </c>
      <c r="W41" s="6">
        <f t="shared" si="6"/>
        <v>5.9008226363007543E-5</v>
      </c>
      <c r="X41" s="6">
        <f t="shared" si="6"/>
        <v>5.8801467690336432E-5</v>
      </c>
      <c r="Y41" s="6">
        <f t="shared" si="6"/>
        <v>4.6298989745391624E-5</v>
      </c>
      <c r="Z41" s="6">
        <f t="shared" si="6"/>
        <v>6.8805610924488396E-5</v>
      </c>
      <c r="AA41" s="6">
        <f t="shared" si="6"/>
        <v>4.6380699128941744E-5</v>
      </c>
      <c r="AB41" s="6">
        <f t="shared" si="6"/>
        <v>6.8184150539927335E-5</v>
      </c>
      <c r="AC41" s="6">
        <f t="shared" si="6"/>
        <v>4.6596420754914999E-5</v>
      </c>
      <c r="AD41" s="6">
        <f t="shared" si="6"/>
        <v>5.0138771147993863E-5</v>
      </c>
      <c r="AE41" s="6">
        <f t="shared" si="6"/>
        <v>2.5454049074755368E-5</v>
      </c>
    </row>
    <row r="42" spans="3:60" x14ac:dyDescent="0.15">
      <c r="C42">
        <v>600</v>
      </c>
      <c r="D42" s="6">
        <f t="shared" si="7"/>
        <v>2.2131539916118141E-4</v>
      </c>
      <c r="E42" s="6">
        <f t="shared" si="6"/>
        <v>2.3555959636172008E-4</v>
      </c>
      <c r="F42" s="6">
        <f t="shared" si="6"/>
        <v>2.2844404027817897E-4</v>
      </c>
      <c r="G42" s="6">
        <f t="shared" si="6"/>
        <v>1.9697302028963637E-4</v>
      </c>
      <c r="H42" s="6">
        <f t="shared" si="6"/>
        <v>7.4054302042097259E-5</v>
      </c>
      <c r="I42" s="6">
        <f t="shared" si="6"/>
        <v>6.6552960437574573E-5</v>
      </c>
      <c r="J42" s="6">
        <f t="shared" si="6"/>
        <v>6.5964043428529294E-5</v>
      </c>
      <c r="K42" s="6">
        <f t="shared" si="6"/>
        <v>6.651954128642839E-5</v>
      </c>
      <c r="L42" s="6">
        <f t="shared" si="6"/>
        <v>6.6496515243841673E-5</v>
      </c>
      <c r="M42" s="6">
        <f t="shared" si="6"/>
        <v>5.1096981597573867E-5</v>
      </c>
      <c r="N42" s="6">
        <f t="shared" si="6"/>
        <v>2.3907195409742107E-4</v>
      </c>
      <c r="O42" s="6">
        <f t="shared" si="6"/>
        <v>2.5984766520662628E-4</v>
      </c>
      <c r="P42" s="6">
        <f t="shared" si="6"/>
        <v>2.5196769215113032E-4</v>
      </c>
      <c r="Q42" s="6">
        <f t="shared" si="6"/>
        <v>2.1809844469831819E-4</v>
      </c>
      <c r="R42" s="6">
        <f t="shared" si="6"/>
        <v>7.5005340180247799E-5</v>
      </c>
      <c r="S42" s="6">
        <f t="shared" si="6"/>
        <v>7.5874955965969632E-5</v>
      </c>
      <c r="T42" s="6">
        <f t="shared" si="6"/>
        <v>7.5136032527975993E-5</v>
      </c>
      <c r="U42" s="6">
        <f t="shared" si="6"/>
        <v>6.9008246362400722E-5</v>
      </c>
      <c r="V42" s="6">
        <f t="shared" si="6"/>
        <v>5.4310611033692014E-5</v>
      </c>
      <c r="W42" s="6">
        <f t="shared" si="6"/>
        <v>6.8409410977269023E-5</v>
      </c>
      <c r="X42" s="6">
        <f t="shared" si="6"/>
        <v>6.8153579806418029E-5</v>
      </c>
      <c r="Y42" s="6">
        <f t="shared" si="6"/>
        <v>5.3852119566629999E-5</v>
      </c>
      <c r="Z42" s="6">
        <f t="shared" si="6"/>
        <v>8.0845698390545037E-5</v>
      </c>
      <c r="AA42" s="6">
        <f t="shared" si="6"/>
        <v>5.3973967575705958E-5</v>
      </c>
      <c r="AB42" s="6">
        <f t="shared" si="6"/>
        <v>8.0057384541329426E-5</v>
      </c>
      <c r="AC42" s="6">
        <f t="shared" si="6"/>
        <v>5.4202172358342124E-5</v>
      </c>
      <c r="AD42" s="6">
        <f t="shared" si="6"/>
        <v>5.936774796400096E-5</v>
      </c>
      <c r="AE42" s="6">
        <f t="shared" si="6"/>
        <v>2.9827278271835798E-5</v>
      </c>
    </row>
    <row r="43" spans="3:60" x14ac:dyDescent="0.15">
      <c r="C43">
        <v>650</v>
      </c>
      <c r="D43" s="6">
        <f t="shared" si="7"/>
        <v>2.5270349781612053E-4</v>
      </c>
      <c r="E43" s="6">
        <f t="shared" si="6"/>
        <v>2.6895617527501346E-4</v>
      </c>
      <c r="F43" s="6">
        <f t="shared" si="6"/>
        <v>2.608300472373864E-4</v>
      </c>
      <c r="G43" s="6">
        <f t="shared" si="6"/>
        <v>2.249660677788488E-4</v>
      </c>
      <c r="H43" s="6">
        <f t="shared" si="6"/>
        <v>8.4962080652013826E-5</v>
      </c>
      <c r="I43" s="6">
        <f t="shared" si="6"/>
        <v>7.626298418919906E-5</v>
      </c>
      <c r="J43" s="6">
        <f t="shared" si="6"/>
        <v>7.5589456791276189E-5</v>
      </c>
      <c r="K43" s="6">
        <f t="shared" si="6"/>
        <v>7.6247034920683414E-5</v>
      </c>
      <c r="L43" s="6">
        <f t="shared" si="6"/>
        <v>7.6202866228952608E-5</v>
      </c>
      <c r="M43" s="6">
        <f t="shared" si="6"/>
        <v>5.87676114117863E-5</v>
      </c>
      <c r="N43" s="6">
        <f t="shared" si="6"/>
        <v>2.7333394701120682E-4</v>
      </c>
      <c r="O43" s="6">
        <f t="shared" si="6"/>
        <v>2.9694395086385129E-4</v>
      </c>
      <c r="P43" s="6">
        <f t="shared" si="6"/>
        <v>2.8790662470120677E-4</v>
      </c>
      <c r="Q43" s="6">
        <f t="shared" si="6"/>
        <v>2.4966804726559897E-4</v>
      </c>
      <c r="R43" s="6">
        <f t="shared" si="6"/>
        <v>8.5957648192194218E-5</v>
      </c>
      <c r="S43" s="6">
        <f t="shared" si="6"/>
        <v>8.6980163226032527E-5</v>
      </c>
      <c r="T43" s="6">
        <f t="shared" si="6"/>
        <v>8.6112662129103531E-5</v>
      </c>
      <c r="U43" s="6">
        <f t="shared" si="6"/>
        <v>7.9022715984943375E-5</v>
      </c>
      <c r="V43" s="6">
        <f t="shared" si="6"/>
        <v>6.2361642618846382E-5</v>
      </c>
      <c r="W43" s="6">
        <f t="shared" si="6"/>
        <v>7.8338217090792386E-5</v>
      </c>
      <c r="X43" s="6">
        <f t="shared" si="6"/>
        <v>7.8029278379924562E-5</v>
      </c>
      <c r="Y43" s="6">
        <f t="shared" si="6"/>
        <v>6.1836719528961771E-5</v>
      </c>
      <c r="Z43" s="6">
        <f t="shared" si="6"/>
        <v>9.3637491260975758E-5</v>
      </c>
      <c r="AA43" s="6">
        <f t="shared" si="6"/>
        <v>6.2001475807318517E-5</v>
      </c>
      <c r="AB43" s="6">
        <f t="shared" si="6"/>
        <v>9.2663831724467365E-5</v>
      </c>
      <c r="AC43" s="6">
        <f t="shared" si="6"/>
        <v>6.2242472233966562E-5</v>
      </c>
      <c r="AD43" s="6">
        <f t="shared" si="6"/>
        <v>6.9254334431564145E-5</v>
      </c>
      <c r="AE43" s="6">
        <f t="shared" si="6"/>
        <v>3.4463314042421081E-5</v>
      </c>
      <c r="BH43" s="2"/>
    </row>
    <row r="44" spans="3:60" x14ac:dyDescent="0.15">
      <c r="C44">
        <v>700</v>
      </c>
      <c r="D44" s="6">
        <f t="shared" si="7"/>
        <v>2.8571207987126946E-4</v>
      </c>
      <c r="E44" s="6">
        <f t="shared" ref="E44:AE53" si="8">0.00266*$C44^(3/2)/(1.01325*SQRT(E$28)*E$29^2*(1.06036/($C44/E$30)^0.1561+0.193/EXP(0.47635*$C44/E$30)+1.03587/EXP(1.52996*$C44/E$30)+1.76474/EXP(3.89411*$C44/E$30)))/10000</f>
        <v>3.0408016977711384E-4</v>
      </c>
      <c r="F44" s="6">
        <f t="shared" si="8"/>
        <v>2.9489176134022012E-4</v>
      </c>
      <c r="G44" s="6">
        <f t="shared" si="8"/>
        <v>2.5439387280852598E-4</v>
      </c>
      <c r="H44" s="6">
        <f t="shared" si="8"/>
        <v>9.6440594891060923E-5</v>
      </c>
      <c r="I44" s="6">
        <f t="shared" si="8"/>
        <v>8.6476088744296095E-5</v>
      </c>
      <c r="J44" s="6">
        <f t="shared" si="8"/>
        <v>8.5713658112209732E-5</v>
      </c>
      <c r="K44" s="6">
        <f t="shared" si="8"/>
        <v>8.647999718217056E-5</v>
      </c>
      <c r="L44" s="6">
        <f t="shared" si="8"/>
        <v>8.6412421813612006E-5</v>
      </c>
      <c r="M44" s="6">
        <f t="shared" si="8"/>
        <v>6.6842687023265394E-5</v>
      </c>
      <c r="N44" s="6">
        <f t="shared" si="8"/>
        <v>3.0933664856903307E-4</v>
      </c>
      <c r="O44" s="6">
        <f t="shared" si="8"/>
        <v>3.3592748097648604E-4</v>
      </c>
      <c r="P44" s="6">
        <f t="shared" si="8"/>
        <v>3.2567552688764646E-4</v>
      </c>
      <c r="Q44" s="6">
        <f t="shared" si="8"/>
        <v>2.8285509129976694E-4</v>
      </c>
      <c r="R44" s="6">
        <f t="shared" si="8"/>
        <v>9.7478021864754315E-5</v>
      </c>
      <c r="S44" s="6">
        <f t="shared" si="8"/>
        <v>9.8663020071404324E-5</v>
      </c>
      <c r="T44" s="6">
        <f t="shared" si="8"/>
        <v>9.7658967735487617E-5</v>
      </c>
      <c r="U44" s="6">
        <f t="shared" si="8"/>
        <v>8.9552113183321872E-5</v>
      </c>
      <c r="V44" s="6">
        <f t="shared" si="8"/>
        <v>7.0835395134324981E-5</v>
      </c>
      <c r="W44" s="6">
        <f t="shared" si="8"/>
        <v>8.8777637931136661E-5</v>
      </c>
      <c r="X44" s="6">
        <f t="shared" si="8"/>
        <v>8.8411692747553621E-5</v>
      </c>
      <c r="Y44" s="6">
        <f t="shared" si="8"/>
        <v>7.0240584875652214E-5</v>
      </c>
      <c r="Z44" s="6">
        <f t="shared" si="8"/>
        <v>1.0714841461069502E-4</v>
      </c>
      <c r="AA44" s="6">
        <f t="shared" si="8"/>
        <v>7.0450975211048788E-5</v>
      </c>
      <c r="AB44" s="6">
        <f t="shared" si="8"/>
        <v>1.0597218476549883E-4</v>
      </c>
      <c r="AC44" s="6">
        <f t="shared" si="8"/>
        <v>7.0705040618976832E-5</v>
      </c>
      <c r="AD44" s="6">
        <f t="shared" si="8"/>
        <v>7.9772564980148421E-5</v>
      </c>
      <c r="AE44" s="6">
        <f t="shared" si="8"/>
        <v>3.9351667223881983E-5</v>
      </c>
    </row>
    <row r="45" spans="3:60" x14ac:dyDescent="0.15">
      <c r="C45">
        <v>750</v>
      </c>
      <c r="D45" s="6">
        <f t="shared" si="7"/>
        <v>3.2030189656346957E-4</v>
      </c>
      <c r="E45" s="6">
        <f t="shared" si="8"/>
        <v>3.408889447396014E-4</v>
      </c>
      <c r="F45" s="6">
        <f t="shared" si="8"/>
        <v>3.3058765699351848E-4</v>
      </c>
      <c r="G45" s="6">
        <f t="shared" si="8"/>
        <v>2.8522291541220103E-4</v>
      </c>
      <c r="H45" s="6">
        <f t="shared" si="8"/>
        <v>1.0847384268549607E-4</v>
      </c>
      <c r="I45" s="6">
        <f t="shared" si="8"/>
        <v>9.7177293857227148E-5</v>
      </c>
      <c r="J45" s="6">
        <f t="shared" si="8"/>
        <v>9.6321801075949839E-5</v>
      </c>
      <c r="K45" s="6">
        <f t="shared" si="8"/>
        <v>9.7203517293174954E-5</v>
      </c>
      <c r="L45" s="6">
        <f t="shared" si="8"/>
        <v>9.7110220516019856E-5</v>
      </c>
      <c r="M45" s="6">
        <f t="shared" si="8"/>
        <v>7.5311584406309123E-5</v>
      </c>
      <c r="N45" s="6">
        <f t="shared" si="8"/>
        <v>3.4703519091178501E-4</v>
      </c>
      <c r="O45" s="6">
        <f t="shared" si="8"/>
        <v>3.7675253006949221E-4</v>
      </c>
      <c r="P45" s="6">
        <f t="shared" si="8"/>
        <v>3.6523060805763931E-4</v>
      </c>
      <c r="Q45" s="6">
        <f t="shared" si="8"/>
        <v>3.1761215919942078E-4</v>
      </c>
      <c r="R45" s="6">
        <f t="shared" si="8"/>
        <v>1.0954959320511978E-4</v>
      </c>
      <c r="S45" s="6">
        <f t="shared" si="8"/>
        <v>1.1090656704159326E-4</v>
      </c>
      <c r="T45" s="6">
        <f t="shared" si="8"/>
        <v>1.0975806600206945E-4</v>
      </c>
      <c r="U45" s="6">
        <f t="shared" si="8"/>
        <v>1.0058112762988846E-4</v>
      </c>
      <c r="V45" s="6">
        <f t="shared" si="8"/>
        <v>7.9720542892691864E-5</v>
      </c>
      <c r="W45" s="6">
        <f t="shared" si="8"/>
        <v>9.9712484428811515E-5</v>
      </c>
      <c r="X45" s="6">
        <f t="shared" si="8"/>
        <v>9.9285863960213357E-5</v>
      </c>
      <c r="Y45" s="6">
        <f t="shared" si="8"/>
        <v>7.9052494798891951E-5</v>
      </c>
      <c r="Z45" s="6">
        <f t="shared" si="8"/>
        <v>1.2135056912768738E-4</v>
      </c>
      <c r="AA45" s="6">
        <f t="shared" si="8"/>
        <v>7.9311335104525793E-5</v>
      </c>
      <c r="AB45" s="6">
        <f t="shared" si="8"/>
        <v>1.1995588743711465E-4</v>
      </c>
      <c r="AC45" s="6">
        <f t="shared" si="8"/>
        <v>7.9578605689149188E-5</v>
      </c>
      <c r="AD45" s="6">
        <f t="shared" si="8"/>
        <v>9.0898378337085886E-5</v>
      </c>
      <c r="AE45" s="6">
        <f t="shared" si="8"/>
        <v>4.4483631800973654E-5</v>
      </c>
    </row>
    <row r="46" spans="3:60" x14ac:dyDescent="0.15">
      <c r="C46">
        <v>800</v>
      </c>
      <c r="D46" s="6">
        <f t="shared" si="7"/>
        <v>3.5643688661678749E-4</v>
      </c>
      <c r="E46" s="6">
        <f t="shared" si="8"/>
        <v>3.7934348324067168E-4</v>
      </c>
      <c r="F46" s="6">
        <f t="shared" si="8"/>
        <v>3.6787977651388492E-4</v>
      </c>
      <c r="G46" s="6">
        <f t="shared" si="8"/>
        <v>3.1742252431578375E-4</v>
      </c>
      <c r="H46" s="6">
        <f t="shared" si="8"/>
        <v>1.210468880895778E-4</v>
      </c>
      <c r="I46" s="6">
        <f t="shared" si="8"/>
        <v>1.0835300687605937E-4</v>
      </c>
      <c r="J46" s="6">
        <f t="shared" si="8"/>
        <v>1.0740040731731975E-4</v>
      </c>
      <c r="K46" s="6">
        <f t="shared" si="8"/>
        <v>1.0840394628635379E-4</v>
      </c>
      <c r="L46" s="6">
        <f t="shared" si="8"/>
        <v>1.0828266162771932E-4</v>
      </c>
      <c r="M46" s="6">
        <f t="shared" si="8"/>
        <v>8.4164712958918251E-5</v>
      </c>
      <c r="N46" s="6">
        <f t="shared" si="8"/>
        <v>3.863902629721572E-4</v>
      </c>
      <c r="O46" s="6">
        <f t="shared" si="8"/>
        <v>4.1937841359232985E-4</v>
      </c>
      <c r="P46" s="6">
        <f t="shared" si="8"/>
        <v>4.0653270560515181E-4</v>
      </c>
      <c r="Q46" s="6">
        <f t="shared" si="8"/>
        <v>3.5389747295406192E-4</v>
      </c>
      <c r="R46" s="6">
        <f t="shared" si="8"/>
        <v>1.2215700692207691E-4</v>
      </c>
      <c r="S46" s="6">
        <f t="shared" si="8"/>
        <v>1.2369523173370582E-4</v>
      </c>
      <c r="T46" s="6">
        <f t="shared" si="8"/>
        <v>1.2239455947744073E-4</v>
      </c>
      <c r="U46" s="6">
        <f t="shared" si="8"/>
        <v>1.120961548345452E-4</v>
      </c>
      <c r="V46" s="6">
        <f t="shared" si="8"/>
        <v>8.9006498280760465E-5</v>
      </c>
      <c r="W46" s="6">
        <f t="shared" si="8"/>
        <v>1.1112925370797544E-4</v>
      </c>
      <c r="X46" s="6">
        <f t="shared" si="8"/>
        <v>1.1063856824162572E-4</v>
      </c>
      <c r="Y46" s="6">
        <f t="shared" si="8"/>
        <v>8.8261961813490561E-5</v>
      </c>
      <c r="Z46" s="6">
        <f t="shared" si="8"/>
        <v>1.36220199769262E-4</v>
      </c>
      <c r="AA46" s="6">
        <f t="shared" si="8"/>
        <v>8.8572204039366395E-5</v>
      </c>
      <c r="AB46" s="6">
        <f t="shared" si="8"/>
        <v>1.3459249296453294E-4</v>
      </c>
      <c r="AC46" s="6">
        <f t="shared" si="8"/>
        <v>8.8852638021495834E-5</v>
      </c>
      <c r="AD46" s="6">
        <f t="shared" si="8"/>
        <v>1.0260949634074115E-4</v>
      </c>
      <c r="AE46" s="6">
        <f t="shared" si="8"/>
        <v>4.9851933839324392E-5</v>
      </c>
    </row>
    <row r="47" spans="3:60" x14ac:dyDescent="0.15">
      <c r="C47">
        <v>850</v>
      </c>
      <c r="D47" s="6">
        <f t="shared" si="7"/>
        <v>3.9408378720059457E-4</v>
      </c>
      <c r="E47" s="6">
        <f t="shared" si="8"/>
        <v>4.1940793551379832E-4</v>
      </c>
      <c r="F47" s="6">
        <f t="shared" si="8"/>
        <v>4.0673327631485863E-4</v>
      </c>
      <c r="G47" s="6">
        <f t="shared" si="8"/>
        <v>3.5096436817027568E-4</v>
      </c>
      <c r="H47" s="6">
        <f t="shared" si="8"/>
        <v>1.3414583217955203E-4</v>
      </c>
      <c r="I47" s="6">
        <f t="shared" si="8"/>
        <v>1.1999095890945563E-4</v>
      </c>
      <c r="J47" s="6">
        <f t="shared" si="8"/>
        <v>1.1893730530732185E-4</v>
      </c>
      <c r="K47" s="6">
        <f t="shared" si="8"/>
        <v>1.200688642015436E-4</v>
      </c>
      <c r="L47" s="6">
        <f t="shared" si="8"/>
        <v>1.1991744875718202E-4</v>
      </c>
      <c r="M47" s="6">
        <f t="shared" si="8"/>
        <v>9.3393189952922131E-5</v>
      </c>
      <c r="N47" s="6">
        <f t="shared" si="8"/>
        <v>4.2736689231202379E-4</v>
      </c>
      <c r="O47" s="6">
        <f t="shared" si="8"/>
        <v>4.6376832921994404E-4</v>
      </c>
      <c r="P47" s="6">
        <f t="shared" si="8"/>
        <v>4.4954623152210427E-4</v>
      </c>
      <c r="Q47" s="6">
        <f t="shared" si="8"/>
        <v>3.9167414756605877E-4</v>
      </c>
      <c r="R47" s="6">
        <f t="shared" si="8"/>
        <v>1.3528636270183661E-4</v>
      </c>
      <c r="S47" s="6">
        <f t="shared" si="8"/>
        <v>1.3701480084201502E-4</v>
      </c>
      <c r="T47" s="6">
        <f t="shared" si="8"/>
        <v>1.3555448617230613E-4</v>
      </c>
      <c r="U47" s="6">
        <f t="shared" si="8"/>
        <v>1.2408511839768276E-4</v>
      </c>
      <c r="V47" s="6">
        <f t="shared" si="8"/>
        <v>9.868331097871945E-5</v>
      </c>
      <c r="W47" s="6">
        <f t="shared" si="8"/>
        <v>1.2301595574710971E-4</v>
      </c>
      <c r="X47" s="6">
        <f t="shared" si="8"/>
        <v>1.2245810740481292E-4</v>
      </c>
      <c r="Y47" s="6">
        <f t="shared" si="8"/>
        <v>9.7859128622199127E-5</v>
      </c>
      <c r="Z47" s="6">
        <f t="shared" si="8"/>
        <v>1.5173709586998357E-4</v>
      </c>
      <c r="AA47" s="6">
        <f t="shared" si="8"/>
        <v>9.82238504537465E-5</v>
      </c>
      <c r="AB47" s="6">
        <f t="shared" si="8"/>
        <v>1.498629825844528E-4</v>
      </c>
      <c r="AC47" s="6">
        <f t="shared" si="8"/>
        <v>9.8517238713876986E-5</v>
      </c>
      <c r="AD47" s="6">
        <f t="shared" si="8"/>
        <v>1.1488535811108482E-4</v>
      </c>
      <c r="AE47" s="6">
        <f t="shared" si="8"/>
        <v>5.5450410440923747E-5</v>
      </c>
    </row>
    <row r="48" spans="3:60" x14ac:dyDescent="0.15">
      <c r="C48">
        <v>900</v>
      </c>
      <c r="D48" s="6">
        <f t="shared" si="7"/>
        <v>4.3321181474253236E-4</v>
      </c>
      <c r="E48" s="6">
        <f t="shared" si="8"/>
        <v>4.6104923434383833E-4</v>
      </c>
      <c r="F48" s="6">
        <f t="shared" si="8"/>
        <v>4.4711604023228171E-4</v>
      </c>
      <c r="G48" s="6">
        <f t="shared" si="8"/>
        <v>3.8582210952258655E-4</v>
      </c>
      <c r="H48" s="6">
        <f t="shared" si="8"/>
        <v>1.4775780338364004E-4</v>
      </c>
      <c r="I48" s="6">
        <f t="shared" si="8"/>
        <v>1.3208010746331843E-4</v>
      </c>
      <c r="J48" s="6">
        <f t="shared" si="8"/>
        <v>1.3092153601057801E-4</v>
      </c>
      <c r="K48" s="6">
        <f t="shared" si="8"/>
        <v>1.3218701702986081E-4</v>
      </c>
      <c r="L48" s="6">
        <f t="shared" si="8"/>
        <v>1.3200349998975438E-4</v>
      </c>
      <c r="M48" s="6">
        <f t="shared" si="8"/>
        <v>1.029886616217041E-4</v>
      </c>
      <c r="N48" s="6">
        <f t="shared" si="8"/>
        <v>4.6993351270768118E-4</v>
      </c>
      <c r="O48" s="6">
        <f t="shared" si="8"/>
        <v>5.0988853603871841E-4</v>
      </c>
      <c r="P48" s="6">
        <f t="shared" si="8"/>
        <v>4.942384385839551E-4</v>
      </c>
      <c r="Q48" s="6">
        <f t="shared" si="8"/>
        <v>4.3090945276391272E-4</v>
      </c>
      <c r="R48" s="6">
        <f t="shared" si="8"/>
        <v>1.4892512014684161E-4</v>
      </c>
      <c r="S48" s="6">
        <f t="shared" si="8"/>
        <v>1.508523610444575E-4</v>
      </c>
      <c r="T48" s="6">
        <f t="shared" si="8"/>
        <v>1.4922523243722941E-4</v>
      </c>
      <c r="U48" s="6">
        <f t="shared" si="8"/>
        <v>1.3653727582089753E-4</v>
      </c>
      <c r="V48" s="6">
        <f t="shared" si="8"/>
        <v>1.0874163579426493E-4</v>
      </c>
      <c r="W48" s="6">
        <f t="shared" si="8"/>
        <v>1.3536192295189172E-4</v>
      </c>
      <c r="X48" s="6">
        <f t="shared" si="8"/>
        <v>1.3473409344305119E-4</v>
      </c>
      <c r="Y48" s="6">
        <f t="shared" si="8"/>
        <v>1.0783473467037603E-4</v>
      </c>
      <c r="Z48" s="6">
        <f t="shared" si="8"/>
        <v>1.6788398397454184E-4</v>
      </c>
      <c r="AA48" s="6">
        <f t="shared" si="8"/>
        <v>1.0825709906387877E-4</v>
      </c>
      <c r="AB48" s="6">
        <f t="shared" si="8"/>
        <v>1.6575110973280567E-4</v>
      </c>
      <c r="AC48" s="6">
        <f t="shared" si="8"/>
        <v>1.0856310171827361E-4</v>
      </c>
      <c r="AD48" s="6">
        <f t="shared" si="8"/>
        <v>1.2770707900268933E-4</v>
      </c>
      <c r="AE48" s="6">
        <f t="shared" si="8"/>
        <v>6.1273737630259195E-5</v>
      </c>
    </row>
    <row r="49" spans="1:31" x14ac:dyDescent="0.15">
      <c r="C49">
        <v>950</v>
      </c>
      <c r="D49" s="6">
        <f t="shared" si="7"/>
        <v>4.7379239258282303E-4</v>
      </c>
      <c r="E49" s="6">
        <f t="shared" si="8"/>
        <v>5.0423676470086104E-4</v>
      </c>
      <c r="F49" s="6">
        <f t="shared" si="8"/>
        <v>4.889983490017467E-4</v>
      </c>
      <c r="G49" s="6">
        <f t="shared" si="8"/>
        <v>4.2197115675494061E-4</v>
      </c>
      <c r="H49" s="6">
        <f t="shared" si="8"/>
        <v>1.6187093706834929E-4</v>
      </c>
      <c r="I49" s="6">
        <f t="shared" si="8"/>
        <v>1.4461051791154412E-4</v>
      </c>
      <c r="J49" s="6">
        <f t="shared" si="8"/>
        <v>1.4334323720227539E-4</v>
      </c>
      <c r="K49" s="6">
        <f t="shared" si="8"/>
        <v>1.4474822840402593E-4</v>
      </c>
      <c r="L49" s="6">
        <f t="shared" si="8"/>
        <v>1.4453083570459786E-4</v>
      </c>
      <c r="M49" s="6">
        <f t="shared" si="8"/>
        <v>1.1294321422936555E-4</v>
      </c>
      <c r="N49" s="6">
        <f t="shared" si="8"/>
        <v>5.1406126512846715E-4</v>
      </c>
      <c r="O49" s="6">
        <f t="shared" si="8"/>
        <v>5.5770777539351877E-4</v>
      </c>
      <c r="P49" s="6">
        <f t="shared" si="8"/>
        <v>5.4057890830030454E-4</v>
      </c>
      <c r="Q49" s="6">
        <f t="shared" si="8"/>
        <v>4.7157413655813301E-4</v>
      </c>
      <c r="R49" s="6">
        <f t="shared" si="8"/>
        <v>1.6306197761763028E-4</v>
      </c>
      <c r="S49" s="6">
        <f t="shared" si="8"/>
        <v>1.6519621065704673E-4</v>
      </c>
      <c r="T49" s="6">
        <f t="shared" si="8"/>
        <v>1.6339541869710923E-4</v>
      </c>
      <c r="U49" s="6">
        <f t="shared" si="8"/>
        <v>1.4944302749713681E-4</v>
      </c>
      <c r="V49" s="6">
        <f t="shared" si="8"/>
        <v>1.1917272509040153E-4</v>
      </c>
      <c r="W49" s="6">
        <f t="shared" si="8"/>
        <v>1.4815762212643535E-4</v>
      </c>
      <c r="X49" s="6">
        <f t="shared" si="8"/>
        <v>1.4745724556708905E-4</v>
      </c>
      <c r="Y49" s="6">
        <f t="shared" si="8"/>
        <v>1.1818010820486322E-4</v>
      </c>
      <c r="Z49" s="6">
        <f t="shared" si="8"/>
        <v>1.8464596049362855E-4</v>
      </c>
      <c r="AA49" s="6">
        <f t="shared" si="8"/>
        <v>1.1866331126437927E-4</v>
      </c>
      <c r="AB49" s="6">
        <f t="shared" si="8"/>
        <v>1.822428130646088E-4</v>
      </c>
      <c r="AC49" s="6">
        <f t="shared" si="8"/>
        <v>1.1898150462724563E-4</v>
      </c>
      <c r="AD49" s="6">
        <f t="shared" si="8"/>
        <v>1.4105740956825246E-4</v>
      </c>
      <c r="AE49" s="6">
        <f t="shared" si="8"/>
        <v>6.7317212832314794E-5</v>
      </c>
    </row>
    <row r="50" spans="1:31" x14ac:dyDescent="0.15">
      <c r="C50">
        <v>1000</v>
      </c>
      <c r="D50" s="6">
        <f t="shared" si="7"/>
        <v>5.1579891423811884E-4</v>
      </c>
      <c r="E50" s="6">
        <f t="shared" si="8"/>
        <v>5.4894207965076902E-4</v>
      </c>
      <c r="F50" s="6">
        <f t="shared" si="8"/>
        <v>5.323525977682361E-4</v>
      </c>
      <c r="G50" s="6">
        <f t="shared" si="8"/>
        <v>4.5938847532136579E-4</v>
      </c>
      <c r="H50" s="6">
        <f t="shared" si="8"/>
        <v>1.7647433601485969E-4</v>
      </c>
      <c r="I50" s="6">
        <f t="shared" si="8"/>
        <v>1.5757323676561012E-4</v>
      </c>
      <c r="J50" s="6">
        <f t="shared" si="8"/>
        <v>1.561935191906648E-4</v>
      </c>
      <c r="K50" s="6">
        <f t="shared" si="8"/>
        <v>1.5774329632554332E-4</v>
      </c>
      <c r="L50" s="6">
        <f t="shared" si="8"/>
        <v>1.5749045661183283E-4</v>
      </c>
      <c r="M50" s="6">
        <f t="shared" si="8"/>
        <v>1.2324933568257576E-4</v>
      </c>
      <c r="N50" s="6">
        <f t="shared" si="8"/>
        <v>5.5972347975687077E-4</v>
      </c>
      <c r="O50" s="6">
        <f t="shared" si="8"/>
        <v>6.0719686004881142E-4</v>
      </c>
      <c r="P50" s="6">
        <f t="shared" si="8"/>
        <v>5.8853918930391565E-4</v>
      </c>
      <c r="Q50" s="6">
        <f t="shared" si="8"/>
        <v>5.1364183544210537E-4</v>
      </c>
      <c r="R50" s="6">
        <f t="shared" si="8"/>
        <v>1.7768673874921911E-4</v>
      </c>
      <c r="S50" s="6">
        <f t="shared" si="8"/>
        <v>1.8003575211338193E-4</v>
      </c>
      <c r="T50" s="6">
        <f t="shared" si="8"/>
        <v>1.7805477122597832E-4</v>
      </c>
      <c r="U50" s="6">
        <f t="shared" si="8"/>
        <v>1.6279374089955622E-4</v>
      </c>
      <c r="V50" s="6">
        <f t="shared" si="8"/>
        <v>1.2996842363544449E-4</v>
      </c>
      <c r="W50" s="6">
        <f t="shared" si="8"/>
        <v>1.6139448091002364E-4</v>
      </c>
      <c r="X50" s="6">
        <f t="shared" si="8"/>
        <v>1.6061920937506828E-4</v>
      </c>
      <c r="Y50" s="6">
        <f t="shared" si="8"/>
        <v>1.2888716140476876E-4</v>
      </c>
      <c r="Z50" s="6">
        <f t="shared" si="8"/>
        <v>2.020099926172208E-4</v>
      </c>
      <c r="AA50" s="6">
        <f t="shared" si="8"/>
        <v>1.2943438033529521E-4</v>
      </c>
      <c r="AB50" s="6">
        <f t="shared" si="8"/>
        <v>1.9932571951798093E-4</v>
      </c>
      <c r="AC50" s="6">
        <f t="shared" si="8"/>
        <v>1.297643042418459E-4</v>
      </c>
      <c r="AD50" s="6">
        <f t="shared" si="8"/>
        <v>1.5492067968921039E-4</v>
      </c>
      <c r="AE50" s="6">
        <f t="shared" si="8"/>
        <v>7.3576589117527657E-5</v>
      </c>
    </row>
    <row r="51" spans="1:31" x14ac:dyDescent="0.15">
      <c r="C51">
        <v>1050</v>
      </c>
      <c r="D51" s="6">
        <f t="shared" si="7"/>
        <v>5.5920653617456701E-4</v>
      </c>
      <c r="E51" s="6">
        <f t="shared" si="8"/>
        <v>5.9513865615049304E-4</v>
      </c>
      <c r="F51" s="6">
        <f t="shared" si="8"/>
        <v>5.771530546781721E-4</v>
      </c>
      <c r="G51" s="6">
        <f t="shared" si="8"/>
        <v>4.9805243574588102E-4</v>
      </c>
      <c r="H51" s="6">
        <f t="shared" si="8"/>
        <v>1.9155801344504527E-4</v>
      </c>
      <c r="I51" s="6">
        <f t="shared" si="8"/>
        <v>1.7096016671367691E-4</v>
      </c>
      <c r="J51" s="6">
        <f t="shared" si="8"/>
        <v>1.6946434185397826E-4</v>
      </c>
      <c r="K51" s="6">
        <f t="shared" si="8"/>
        <v>1.7116388471848885E-4</v>
      </c>
      <c r="L51" s="6">
        <f t="shared" si="8"/>
        <v>1.7087422204432046E-4</v>
      </c>
      <c r="M51" s="6">
        <f t="shared" si="8"/>
        <v>1.3389990222235093E-4</v>
      </c>
      <c r="N51" s="6">
        <f t="shared" si="8"/>
        <v>6.0689529390172932E-4</v>
      </c>
      <c r="O51" s="6">
        <f t="shared" si="8"/>
        <v>6.583283785114068E-4</v>
      </c>
      <c r="P51" s="6">
        <f t="shared" si="8"/>
        <v>6.3809253630225525E-4</v>
      </c>
      <c r="Q51" s="6">
        <f t="shared" si="8"/>
        <v>5.5708857705708383E-4</v>
      </c>
      <c r="R51" s="6">
        <f t="shared" si="8"/>
        <v>1.9279017798051222E-4</v>
      </c>
      <c r="S51" s="6">
        <f t="shared" si="8"/>
        <v>1.9536137596889161E-4</v>
      </c>
      <c r="T51" s="6">
        <f t="shared" si="8"/>
        <v>1.9319399129016164E-4</v>
      </c>
      <c r="U51" s="6">
        <f t="shared" si="8"/>
        <v>1.7658159576240643E-4</v>
      </c>
      <c r="V51" s="6">
        <f t="shared" si="8"/>
        <v>1.4112115657889795E-4</v>
      </c>
      <c r="W51" s="6">
        <f t="shared" si="8"/>
        <v>1.7506473459229921E-4</v>
      </c>
      <c r="X51" s="6">
        <f t="shared" si="8"/>
        <v>1.7421240168716029E-4</v>
      </c>
      <c r="Y51" s="6">
        <f t="shared" si="8"/>
        <v>1.3994837903884351E-4</v>
      </c>
      <c r="Z51" s="6">
        <f t="shared" si="8"/>
        <v>2.1996449962603264E-4</v>
      </c>
      <c r="AA51" s="6">
        <f t="shared" si="8"/>
        <v>1.4056272671565445E-4</v>
      </c>
      <c r="AB51" s="6">
        <f t="shared" si="8"/>
        <v>2.1698874198762522E-4</v>
      </c>
      <c r="AC51" s="6">
        <f t="shared" si="8"/>
        <v>1.4090392650581668E-4</v>
      </c>
      <c r="AD51" s="6">
        <f t="shared" si="8"/>
        <v>1.6928272204872982E-4</v>
      </c>
      <c r="AE51" s="6">
        <f t="shared" si="8"/>
        <v>8.004795406078689E-5</v>
      </c>
    </row>
    <row r="52" spans="1:31" x14ac:dyDescent="0.15">
      <c r="C52">
        <v>1100</v>
      </c>
      <c r="D52" s="6">
        <f t="shared" si="7"/>
        <v>6.0399199611056058E-4</v>
      </c>
      <c r="E52" s="6">
        <f t="shared" si="8"/>
        <v>6.4280168509864483E-4</v>
      </c>
      <c r="F52" s="6">
        <f t="shared" si="8"/>
        <v>6.2337565437436352E-4</v>
      </c>
      <c r="G52" s="6">
        <f t="shared" si="8"/>
        <v>5.3794268550221003E-4</v>
      </c>
      <c r="H52" s="6">
        <f t="shared" si="8"/>
        <v>2.0711282387844378E-4</v>
      </c>
      <c r="I52" s="6">
        <f t="shared" si="8"/>
        <v>1.847639498527921E-4</v>
      </c>
      <c r="J52" s="6">
        <f t="shared" si="8"/>
        <v>1.8314839943687667E-4</v>
      </c>
      <c r="K52" s="6">
        <f t="shared" si="8"/>
        <v>1.8500241717407475E-4</v>
      </c>
      <c r="L52" s="6">
        <f t="shared" si="8"/>
        <v>1.8467473518284672E-4</v>
      </c>
      <c r="M52" s="6">
        <f t="shared" si="8"/>
        <v>1.4488817489328128E-4</v>
      </c>
      <c r="N52" s="6">
        <f t="shared" si="8"/>
        <v>6.5555336967081047E-4</v>
      </c>
      <c r="O52" s="6">
        <f t="shared" si="8"/>
        <v>7.1107647724248267E-4</v>
      </c>
      <c r="P52" s="6">
        <f t="shared" si="8"/>
        <v>6.8921371569380038E-4</v>
      </c>
      <c r="Q52" s="6">
        <f t="shared" si="8"/>
        <v>6.0189237038404887E-4</v>
      </c>
      <c r="R52" s="6">
        <f t="shared" si="8"/>
        <v>2.0836391282939823E-4</v>
      </c>
      <c r="S52" s="6">
        <f t="shared" si="8"/>
        <v>2.1116434497922375E-4</v>
      </c>
      <c r="T52" s="6">
        <f t="shared" si="8"/>
        <v>2.0880462963505139E-4</v>
      </c>
      <c r="U52" s="6">
        <f t="shared" si="8"/>
        <v>1.9079945184159036E-4</v>
      </c>
      <c r="V52" s="6">
        <f t="shared" si="8"/>
        <v>1.5262390820789968E-4</v>
      </c>
      <c r="W52" s="6">
        <f t="shared" si="8"/>
        <v>1.8916129502768059E-4</v>
      </c>
      <c r="X52" s="6">
        <f t="shared" si="8"/>
        <v>1.882298808145329E-4</v>
      </c>
      <c r="Y52" s="6">
        <f t="shared" si="8"/>
        <v>1.5135679810666667E-4</v>
      </c>
      <c r="Z52" s="6">
        <f t="shared" si="8"/>
        <v>2.3849901508383789E-4</v>
      </c>
      <c r="AA52" s="6">
        <f t="shared" si="8"/>
        <v>1.5204128719630624E-4</v>
      </c>
      <c r="AB52" s="6">
        <f t="shared" si="8"/>
        <v>2.3522176563736346E-4</v>
      </c>
      <c r="AC52" s="6">
        <f t="shared" si="8"/>
        <v>1.5239334770543903E-4</v>
      </c>
      <c r="AD52" s="6">
        <f t="shared" si="8"/>
        <v>1.8413077552600506E-4</v>
      </c>
      <c r="AE52" s="6">
        <f t="shared" si="8"/>
        <v>8.6727644606502763E-5</v>
      </c>
    </row>
    <row r="53" spans="1:31" x14ac:dyDescent="0.15">
      <c r="C53">
        <v>1150</v>
      </c>
      <c r="D53" s="6">
        <f t="shared" si="7"/>
        <v>6.5013345373164677E-4</v>
      </c>
      <c r="E53" s="6">
        <f t="shared" si="8"/>
        <v>6.9190789061058188E-4</v>
      </c>
      <c r="F53" s="6">
        <f t="shared" si="8"/>
        <v>6.7099782094728162E-4</v>
      </c>
      <c r="G53" s="6">
        <f t="shared" si="8"/>
        <v>5.7904003750362375E-4</v>
      </c>
      <c r="H53" s="6">
        <f t="shared" si="8"/>
        <v>2.2313038756816131E-4</v>
      </c>
      <c r="I53" s="6">
        <f t="shared" si="8"/>
        <v>1.9897786256831704E-4</v>
      </c>
      <c r="J53" s="6">
        <f t="shared" si="8"/>
        <v>1.9723901661887556E-4</v>
      </c>
      <c r="K53" s="6">
        <f t="shared" si="8"/>
        <v>1.9925197763380408E-4</v>
      </c>
      <c r="L53" s="6">
        <f t="shared" si="8"/>
        <v>1.9888523896862374E-4</v>
      </c>
      <c r="M53" s="6">
        <f t="shared" si="8"/>
        <v>1.5620779735068987E-4</v>
      </c>
      <c r="N53" s="6">
        <f t="shared" si="8"/>
        <v>7.056756837391919E-4</v>
      </c>
      <c r="O53" s="6">
        <f t="shared" si="8"/>
        <v>7.6541669523760869E-4</v>
      </c>
      <c r="P53" s="6">
        <f t="shared" si="8"/>
        <v>7.4187885530567607E-4</v>
      </c>
      <c r="Q53" s="6">
        <f t="shared" ref="E53:AE60" si="9">0.00266*$C53^(3/2)/(1.01325*SQRT(Q$28)*Q$29^2*(1.06036/($C53/Q$30)^0.1561+0.193/EXP(0.47635*$C53/Q$30)+1.03587/EXP(1.52996*$C53/Q$30)+1.76474/EXP(3.89411*$C53/Q$30)))/10000</f>
        <v>6.4803287341216919E-4</v>
      </c>
      <c r="R53" s="6">
        <f t="shared" si="9"/>
        <v>2.2440028739525411E-4</v>
      </c>
      <c r="S53" s="6">
        <f t="shared" si="9"/>
        <v>2.2743668407382712E-4</v>
      </c>
      <c r="T53" s="6">
        <f t="shared" si="9"/>
        <v>2.2487897111379934E-4</v>
      </c>
      <c r="U53" s="6">
        <f t="shared" si="9"/>
        <v>2.0544073835851949E-4</v>
      </c>
      <c r="V53" s="6">
        <f t="shared" si="9"/>
        <v>1.6447019247604804E-4</v>
      </c>
      <c r="W53" s="6">
        <f t="shared" si="9"/>
        <v>2.0367764087311712E-4</v>
      </c>
      <c r="X53" s="6">
        <f t="shared" si="9"/>
        <v>2.0266524004492755E-4</v>
      </c>
      <c r="Y53" s="6">
        <f t="shared" si="9"/>
        <v>1.6310597931573872E-4</v>
      </c>
      <c r="Z53" s="6">
        <f t="shared" si="9"/>
        <v>2.5760392328943765E-4</v>
      </c>
      <c r="AA53" s="6">
        <f t="shared" si="9"/>
        <v>1.6386349659091329E-4</v>
      </c>
      <c r="AB53" s="6">
        <f t="shared" si="9"/>
        <v>2.5401541138916044E-4</v>
      </c>
      <c r="AC53" s="6">
        <f t="shared" si="9"/>
        <v>1.6422606746160505E-4</v>
      </c>
      <c r="AD53" s="6">
        <f t="shared" si="9"/>
        <v>1.9945337279573606E-4</v>
      </c>
      <c r="AE53" s="6">
        <f t="shared" si="9"/>
        <v>9.3612189562684015E-5</v>
      </c>
    </row>
    <row r="54" spans="1:31" x14ac:dyDescent="0.15">
      <c r="C54">
        <v>1200</v>
      </c>
      <c r="D54" s="6">
        <f t="shared" si="7"/>
        <v>6.976103510945988E-4</v>
      </c>
      <c r="E54" s="6">
        <f t="shared" si="9"/>
        <v>7.4243537408269619E-4</v>
      </c>
      <c r="F54" s="6">
        <f t="shared" si="9"/>
        <v>7.1999831563691549E-4</v>
      </c>
      <c r="G54" s="6">
        <f t="shared" si="9"/>
        <v>6.213263710949079E-4</v>
      </c>
      <c r="H54" s="6">
        <f t="shared" si="9"/>
        <v>2.3960301339341167E-4</v>
      </c>
      <c r="I54" s="6">
        <f t="shared" si="9"/>
        <v>2.1359572338394353E-4</v>
      </c>
      <c r="J54" s="6">
        <f t="shared" si="9"/>
        <v>2.1173005724681003E-4</v>
      </c>
      <c r="K54" s="6">
        <f t="shared" si="9"/>
        <v>2.139062205985434E-4</v>
      </c>
      <c r="L54" s="6">
        <f t="shared" si="9"/>
        <v>2.1349952430209517E-4</v>
      </c>
      <c r="M54" s="6">
        <f t="shared" si="9"/>
        <v>1.6785279092959308E-4</v>
      </c>
      <c r="N54" s="6">
        <f t="shared" si="9"/>
        <v>7.5724136864793463E-4</v>
      </c>
      <c r="O54" s="6">
        <f t="shared" si="9"/>
        <v>8.2132583382636573E-4</v>
      </c>
      <c r="P54" s="6">
        <f t="shared" si="9"/>
        <v>7.960653235259636E-4</v>
      </c>
      <c r="Q54" s="6">
        <f t="shared" si="9"/>
        <v>6.9549112655605981E-4</v>
      </c>
      <c r="R54" s="6">
        <f t="shared" si="9"/>
        <v>2.4089226912509093E-4</v>
      </c>
      <c r="S54" s="6">
        <f t="shared" si="9"/>
        <v>2.4417107964055891E-4</v>
      </c>
      <c r="T54" s="6">
        <f t="shared" si="9"/>
        <v>2.4140993179715546E-4</v>
      </c>
      <c r="U54" s="6">
        <f t="shared" si="9"/>
        <v>2.2049936296588047E-4</v>
      </c>
      <c r="V54" s="6">
        <f t="shared" si="9"/>
        <v>1.7665401757841316E-4</v>
      </c>
      <c r="W54" s="6">
        <f t="shared" si="9"/>
        <v>2.1860772708680849E-4</v>
      </c>
      <c r="X54" s="6">
        <f t="shared" si="9"/>
        <v>2.1751252128869759E-4</v>
      </c>
      <c r="Y54" s="6">
        <f t="shared" si="9"/>
        <v>1.7518997257863459E-4</v>
      </c>
      <c r="Z54" s="6">
        <f t="shared" si="9"/>
        <v>2.77270259833165E-4</v>
      </c>
      <c r="AA54" s="6">
        <f t="shared" si="9"/>
        <v>1.7602326274642838E-4</v>
      </c>
      <c r="AB54" s="6">
        <f t="shared" si="9"/>
        <v>2.7336086315889348E-4</v>
      </c>
      <c r="AC54" s="6">
        <f t="shared" si="9"/>
        <v>1.7639607553179463E-4</v>
      </c>
      <c r="AD54" s="6">
        <f t="shared" si="9"/>
        <v>2.1524021797962657E-4</v>
      </c>
      <c r="AE54" s="6">
        <f t="shared" si="9"/>
        <v>1.0069827240425122E-4</v>
      </c>
    </row>
    <row r="55" spans="1:31" x14ac:dyDescent="0.15">
      <c r="C55">
        <v>1250</v>
      </c>
      <c r="D55" s="6">
        <f t="shared" si="7"/>
        <v>7.464032902519507E-4</v>
      </c>
      <c r="E55" s="6">
        <f t="shared" si="9"/>
        <v>7.9436347920954246E-4</v>
      </c>
      <c r="F55" s="6">
        <f t="shared" si="9"/>
        <v>7.7035710529370154E-4</v>
      </c>
      <c r="G55" s="6">
        <f t="shared" si="9"/>
        <v>6.6478454316808361E-4</v>
      </c>
      <c r="H55" s="6">
        <f t="shared" si="9"/>
        <v>2.5652362382129647E-4</v>
      </c>
      <c r="I55" s="6">
        <f t="shared" si="9"/>
        <v>2.2861181373186139E-4</v>
      </c>
      <c r="J55" s="6">
        <f t="shared" si="9"/>
        <v>2.2661584574657959E-4</v>
      </c>
      <c r="K55" s="6">
        <f t="shared" si="9"/>
        <v>2.2895929188812309E-4</v>
      </c>
      <c r="L55" s="6">
        <f t="shared" si="9"/>
        <v>2.2851185070370795E-4</v>
      </c>
      <c r="M55" s="6">
        <f t="shared" si="9"/>
        <v>1.7981754550828256E-4</v>
      </c>
      <c r="N55" s="6">
        <f t="shared" si="9"/>
        <v>8.1023059066621602E-4</v>
      </c>
      <c r="O55" s="6">
        <f t="shared" si="9"/>
        <v>8.7878185035083632E-4</v>
      </c>
      <c r="P55" s="6">
        <f t="shared" si="9"/>
        <v>8.5175162835637668E-4</v>
      </c>
      <c r="Q55" s="6">
        <f t="shared" si="9"/>
        <v>7.4424934030529446E-4</v>
      </c>
      <c r="R55" s="6">
        <f t="shared" si="9"/>
        <v>2.5783335923486159E-4</v>
      </c>
      <c r="S55" s="6">
        <f t="shared" si="9"/>
        <v>2.613607897188883E-4</v>
      </c>
      <c r="T55" s="6">
        <f t="shared" si="9"/>
        <v>2.583909692102091E-4</v>
      </c>
      <c r="U55" s="6">
        <f t="shared" si="9"/>
        <v>2.3596963758321023E-4</v>
      </c>
      <c r="V55" s="6">
        <f t="shared" si="9"/>
        <v>1.891698470510811E-4</v>
      </c>
      <c r="W55" s="6">
        <f t="shared" si="9"/>
        <v>2.3394591111276336E-4</v>
      </c>
      <c r="X55" s="6">
        <f t="shared" si="9"/>
        <v>2.327661456641637E-4</v>
      </c>
      <c r="Y55" s="6">
        <f t="shared" si="9"/>
        <v>1.8760327895720114E-4</v>
      </c>
      <c r="Z55" s="6">
        <f t="shared" si="9"/>
        <v>2.9748956500935366E-4</v>
      </c>
      <c r="AA55" s="6">
        <f t="shared" si="9"/>
        <v>1.8851493666209975E-4</v>
      </c>
      <c r="AB55" s="6">
        <f t="shared" si="9"/>
        <v>2.9324974560814097E-4</v>
      </c>
      <c r="AC55" s="6">
        <f t="shared" si="9"/>
        <v>1.8889781478380644E-4</v>
      </c>
      <c r="AD55" s="6">
        <f t="shared" si="9"/>
        <v>2.3148206031182208E-4</v>
      </c>
      <c r="AE55" s="6">
        <f t="shared" si="9"/>
        <v>1.0798270840995441E-4</v>
      </c>
    </row>
    <row r="56" spans="1:31" x14ac:dyDescent="0.15">
      <c r="C56">
        <v>1300</v>
      </c>
      <c r="D56" s="6">
        <f t="shared" si="7"/>
        <v>7.9649392585837457E-4</v>
      </c>
      <c r="E56" s="6">
        <f t="shared" si="9"/>
        <v>8.4767267468889432E-4</v>
      </c>
      <c r="F56" s="6">
        <f t="shared" si="9"/>
        <v>8.2205524825833579E-4</v>
      </c>
      <c r="G56" s="6">
        <f t="shared" si="9"/>
        <v>7.0939830793826416E-4</v>
      </c>
      <c r="H56" s="6">
        <f t="shared" si="9"/>
        <v>2.7388568433056425E-4</v>
      </c>
      <c r="I56" s="6">
        <f t="shared" si="9"/>
        <v>2.440208107954919E-4</v>
      </c>
      <c r="J56" s="6">
        <f t="shared" si="9"/>
        <v>2.4189110042356822E-4</v>
      </c>
      <c r="K56" s="6">
        <f t="shared" si="9"/>
        <v>2.4440575994894915E-4</v>
      </c>
      <c r="L56" s="6">
        <f t="shared" si="9"/>
        <v>2.4391687876215769E-4</v>
      </c>
      <c r="M56" s="6">
        <f t="shared" si="9"/>
        <v>1.9209680614387176E-4</v>
      </c>
      <c r="N56" s="6">
        <f t="shared" si="9"/>
        <v>8.6462445350402939E-4</v>
      </c>
      <c r="O56" s="6">
        <f t="shared" si="9"/>
        <v>9.3776376832502479E-4</v>
      </c>
      <c r="P56" s="6">
        <f t="shared" si="9"/>
        <v>9.0891733036753365E-4</v>
      </c>
      <c r="Q56" s="6">
        <f t="shared" si="9"/>
        <v>7.942907267145283E-4</v>
      </c>
      <c r="R56" s="6">
        <f t="shared" si="9"/>
        <v>2.7521751617455781E-4</v>
      </c>
      <c r="S56" s="6">
        <f t="shared" si="9"/>
        <v>2.7899956545526122E-4</v>
      </c>
      <c r="T56" s="6">
        <f t="shared" si="9"/>
        <v>2.7581600528223864E-4</v>
      </c>
      <c r="U56" s="6">
        <f t="shared" si="9"/>
        <v>2.5184621840918545E-4</v>
      </c>
      <c r="V56" s="6">
        <f t="shared" si="9"/>
        <v>2.0201255957837043E-4</v>
      </c>
      <c r="W56" s="6">
        <f t="shared" si="9"/>
        <v>2.4968689311581486E-4</v>
      </c>
      <c r="X56" s="6">
        <f t="shared" si="9"/>
        <v>2.4842085799232824E-4</v>
      </c>
      <c r="Y56" s="6">
        <f t="shared" si="9"/>
        <v>2.0034081121246783E-4</v>
      </c>
      <c r="Z56" s="6">
        <f t="shared" si="9"/>
        <v>3.182537792257434E-4</v>
      </c>
      <c r="AA56" s="6">
        <f t="shared" si="9"/>
        <v>2.0133327964273588E-4</v>
      </c>
      <c r="AB56" s="6">
        <f t="shared" si="9"/>
        <v>3.1367404053427055E-4</v>
      </c>
      <c r="AC56" s="6">
        <f t="shared" si="9"/>
        <v>2.0172614249450683E-4</v>
      </c>
      <c r="AD56" s="6">
        <f t="shared" si="9"/>
        <v>2.4817056905706729E-4</v>
      </c>
      <c r="AE56" s="6">
        <f t="shared" si="9"/>
        <v>1.1546243148854001E-4</v>
      </c>
    </row>
    <row r="57" spans="1:31" x14ac:dyDescent="0.15">
      <c r="C57">
        <v>1350</v>
      </c>
      <c r="D57" s="6">
        <f t="shared" si="7"/>
        <v>8.478648707549608E-4</v>
      </c>
      <c r="E57" s="6">
        <f t="shared" si="9"/>
        <v>9.0234445186882688E-4</v>
      </c>
      <c r="F57" s="6">
        <f t="shared" si="9"/>
        <v>8.750747948894121E-4</v>
      </c>
      <c r="G57" s="6">
        <f t="shared" si="9"/>
        <v>7.5515224438401512E-4</v>
      </c>
      <c r="H57" s="6">
        <f t="shared" si="9"/>
        <v>2.9168313868567394E-4</v>
      </c>
      <c r="I57" s="6">
        <f t="shared" si="9"/>
        <v>2.5981773117899904E-4</v>
      </c>
      <c r="J57" s="6">
        <f t="shared" si="9"/>
        <v>2.5755087745268852E-4</v>
      </c>
      <c r="K57" s="6">
        <f t="shared" si="9"/>
        <v>2.6024055709322118E-4</v>
      </c>
      <c r="L57" s="6">
        <f t="shared" si="9"/>
        <v>2.5970961325039014E-4</v>
      </c>
      <c r="M57" s="6">
        <f t="shared" si="9"/>
        <v>2.0468565616612992E-4</v>
      </c>
      <c r="N57" s="6">
        <f t="shared" si="9"/>
        <v>9.204049203126992E-4</v>
      </c>
      <c r="O57" s="6">
        <f t="shared" si="9"/>
        <v>9.9825159930423397E-4</v>
      </c>
      <c r="P57" s="6">
        <f t="shared" si="9"/>
        <v>9.6754296577027305E-4</v>
      </c>
      <c r="Q57" s="6">
        <f t="shared" si="9"/>
        <v>8.4559936581206526E-4</v>
      </c>
      <c r="R57" s="6">
        <f t="shared" si="9"/>
        <v>2.9303909098375865E-4</v>
      </c>
      <c r="S57" s="6">
        <f t="shared" si="9"/>
        <v>2.9708158339517005E-4</v>
      </c>
      <c r="T57" s="6">
        <f t="shared" si="9"/>
        <v>2.9367936100182065E-4</v>
      </c>
      <c r="U57" s="6">
        <f t="shared" si="9"/>
        <v>2.6812405761241024E-4</v>
      </c>
      <c r="V57" s="6">
        <f t="shared" si="9"/>
        <v>2.151774092169767E-4</v>
      </c>
      <c r="W57" s="6">
        <f t="shared" si="9"/>
        <v>2.6582566781100726E-4</v>
      </c>
      <c r="X57" s="6">
        <f t="shared" si="9"/>
        <v>2.6447168252356242E-4</v>
      </c>
      <c r="Y57" s="6">
        <f t="shared" si="9"/>
        <v>2.1339785466259538E-4</v>
      </c>
      <c r="Z57" s="6">
        <f t="shared" si="9"/>
        <v>3.3955517072262658E-4</v>
      </c>
      <c r="AA57" s="6">
        <f t="shared" si="9"/>
        <v>2.14473429207053E-4</v>
      </c>
      <c r="AB57" s="6">
        <f t="shared" si="9"/>
        <v>3.3462603185635428E-4</v>
      </c>
      <c r="AC57" s="6">
        <f t="shared" si="9"/>
        <v>2.1487629170220167E-4</v>
      </c>
      <c r="AD57" s="6">
        <f t="shared" si="9"/>
        <v>2.6529821381344543E-4</v>
      </c>
      <c r="AE57" s="6">
        <f t="shared" si="9"/>
        <v>1.2313448722533476E-4</v>
      </c>
    </row>
    <row r="58" spans="1:31" x14ac:dyDescent="0.15">
      <c r="C58">
        <v>1400</v>
      </c>
      <c r="D58" s="6">
        <f t="shared" si="7"/>
        <v>9.0049961276393185E-4</v>
      </c>
      <c r="E58" s="6">
        <f t="shared" si="9"/>
        <v>9.5836123504438166E-4</v>
      </c>
      <c r="F58" s="6">
        <f t="shared" si="9"/>
        <v>9.2939870045016923E-4</v>
      </c>
      <c r="G58" s="6">
        <f t="shared" si="9"/>
        <v>8.0203169058983958E-4</v>
      </c>
      <c r="H58" s="6">
        <f t="shared" si="9"/>
        <v>3.0991035069616448E-4</v>
      </c>
      <c r="I58" s="6">
        <f t="shared" si="9"/>
        <v>2.7599788401611909E-4</v>
      </c>
      <c r="J58" s="6">
        <f t="shared" si="9"/>
        <v>2.7359052420757084E-4</v>
      </c>
      <c r="K58" s="6">
        <f t="shared" si="9"/>
        <v>2.764589297312701E-4</v>
      </c>
      <c r="L58" s="6">
        <f t="shared" si="9"/>
        <v>2.7588535560995421E-4</v>
      </c>
      <c r="M58" s="6">
        <f t="shared" si="9"/>
        <v>2.1757949768391876E-4</v>
      </c>
      <c r="N58" s="6">
        <f t="shared" si="9"/>
        <v>9.7755474869777267E-4</v>
      </c>
      <c r="O58" s="6">
        <f t="shared" si="9"/>
        <v>1.0602262734125088E-3</v>
      </c>
      <c r="P58" s="6">
        <f t="shared" si="9"/>
        <v>1.0276099772290627E-3</v>
      </c>
      <c r="Q58" s="6">
        <f t="shared" si="9"/>
        <v>8.9816009950971574E-4</v>
      </c>
      <c r="R58" s="6">
        <f t="shared" si="9"/>
        <v>3.1129277314905369E-4</v>
      </c>
      <c r="S58" s="6">
        <f t="shared" si="9"/>
        <v>3.1560138774780813E-4</v>
      </c>
      <c r="T58" s="6">
        <f t="shared" si="9"/>
        <v>3.1197570149111507E-4</v>
      </c>
      <c r="U58" s="6">
        <f t="shared" si="9"/>
        <v>2.8479836450174688E-4</v>
      </c>
      <c r="V58" s="6">
        <f t="shared" si="9"/>
        <v>2.2865998725843815E-4</v>
      </c>
      <c r="W58" s="6">
        <f t="shared" si="9"/>
        <v>2.8235748571847077E-4</v>
      </c>
      <c r="X58" s="6">
        <f t="shared" si="9"/>
        <v>2.8091388762096803E-4</v>
      </c>
      <c r="Y58" s="6">
        <f t="shared" si="9"/>
        <v>2.2677002957390875E-4</v>
      </c>
      <c r="Z58" s="6">
        <f t="shared" si="9"/>
        <v>3.6138628740461096E-4</v>
      </c>
      <c r="AA58" s="6">
        <f t="shared" si="9"/>
        <v>2.2793086512813189E-4</v>
      </c>
      <c r="AB58" s="6">
        <f t="shared" si="9"/>
        <v>3.5609827106735666E-4</v>
      </c>
      <c r="AC58" s="6">
        <f t="shared" si="9"/>
        <v>2.2834383387782472E-4</v>
      </c>
      <c r="AD58" s="6">
        <f t="shared" si="9"/>
        <v>2.8285815314081517E-4</v>
      </c>
      <c r="AE58" s="6">
        <f t="shared" si="9"/>
        <v>1.3099602964986636E-4</v>
      </c>
    </row>
    <row r="59" spans="1:31" x14ac:dyDescent="0.15">
      <c r="C59">
        <v>1450</v>
      </c>
      <c r="D59" s="6">
        <f t="shared" si="7"/>
        <v>9.5438244115502704E-4</v>
      </c>
      <c r="E59" s="6">
        <f t="shared" si="9"/>
        <v>1.0157063024973966E-3</v>
      </c>
      <c r="F59" s="6">
        <f t="shared" si="9"/>
        <v>9.8501074846657532E-4</v>
      </c>
      <c r="G59" s="6">
        <f t="shared" si="9"/>
        <v>8.5002268434543056E-4</v>
      </c>
      <c r="H59" s="6">
        <f t="shared" si="9"/>
        <v>3.2856205257055649E-4</v>
      </c>
      <c r="I59" s="6">
        <f t="shared" si="9"/>
        <v>2.9255683214308661E-4</v>
      </c>
      <c r="J59" s="6">
        <f t="shared" si="9"/>
        <v>2.900056405821852E-4</v>
      </c>
      <c r="K59" s="6">
        <f t="shared" si="9"/>
        <v>2.930563965293722E-4</v>
      </c>
      <c r="L59" s="6">
        <f t="shared" si="9"/>
        <v>2.9243966448745104E-4</v>
      </c>
      <c r="M59" s="6">
        <f t="shared" si="9"/>
        <v>2.3077403047927852E-4</v>
      </c>
      <c r="N59" s="6">
        <f t="shared" si="9"/>
        <v>1.0360574351032145E-3</v>
      </c>
      <c r="O59" s="6">
        <f t="shared" si="9"/>
        <v>1.1236695765814678E-3</v>
      </c>
      <c r="P59" s="6">
        <f t="shared" si="9"/>
        <v>1.0891006509203612E-3</v>
      </c>
      <c r="Q59" s="6">
        <f t="shared" si="9"/>
        <v>9.5195844698556145E-4</v>
      </c>
      <c r="R59" s="6">
        <f t="shared" si="9"/>
        <v>3.2997354553064475E-4</v>
      </c>
      <c r="S59" s="6">
        <f t="shared" si="9"/>
        <v>3.3455384155298319E-4</v>
      </c>
      <c r="T59" s="6">
        <f t="shared" si="9"/>
        <v>3.3069999013577328E-4</v>
      </c>
      <c r="U59" s="6">
        <f t="shared" si="9"/>
        <v>3.0186457430520603E-4</v>
      </c>
      <c r="V59" s="6">
        <f t="shared" si="9"/>
        <v>2.4245618652389927E-4</v>
      </c>
      <c r="W59" s="6">
        <f t="shared" si="9"/>
        <v>2.9927782199381576E-4</v>
      </c>
      <c r="X59" s="6">
        <f t="shared" si="9"/>
        <v>2.9774295751734453E-4</v>
      </c>
      <c r="Y59" s="6">
        <f t="shared" si="9"/>
        <v>2.4045325588836365E-4</v>
      </c>
      <c r="Z59" s="6">
        <f t="shared" si="9"/>
        <v>3.8373992611553942E-4</v>
      </c>
      <c r="AA59" s="6">
        <f t="shared" si="9"/>
        <v>2.4170137661917295E-4</v>
      </c>
      <c r="AB59" s="6">
        <f t="shared" si="9"/>
        <v>3.7808355679569021E-4</v>
      </c>
      <c r="AC59" s="6">
        <f t="shared" si="9"/>
        <v>2.4212464376172459E-4</v>
      </c>
      <c r="AD59" s="6">
        <f t="shared" si="9"/>
        <v>3.0084413335654611E-4</v>
      </c>
      <c r="AE59" s="6">
        <f t="shared" si="9"/>
        <v>1.3904431998793226E-4</v>
      </c>
    </row>
    <row r="60" spans="1:31" x14ac:dyDescent="0.15">
      <c r="C60">
        <v>1500</v>
      </c>
      <c r="D60" s="6">
        <f t="shared" si="7"/>
        <v>1.0094983814568756E-3</v>
      </c>
      <c r="E60" s="6">
        <f t="shared" si="9"/>
        <v>1.0743637166956176E-3</v>
      </c>
      <c r="F60" s="6">
        <f t="shared" si="9"/>
        <v>1.0418954829979577E-3</v>
      </c>
      <c r="G60" s="6">
        <f t="shared" si="9"/>
        <v>8.9911190942017227E-4</v>
      </c>
      <c r="H60" s="6">
        <f t="shared" si="9"/>
        <v>3.4763329963167393E-4</v>
      </c>
      <c r="I60" s="6">
        <f t="shared" si="9"/>
        <v>3.0949036005708066E-4</v>
      </c>
      <c r="J60" s="6">
        <f t="shared" si="9"/>
        <v>3.0679204704787207E-4</v>
      </c>
      <c r="K60" s="6">
        <f t="shared" si="9"/>
        <v>3.1002871341592026E-4</v>
      </c>
      <c r="L60" s="6">
        <f t="shared" si="9"/>
        <v>3.0936832308206986E-4</v>
      </c>
      <c r="M60" s="6">
        <f t="shared" si="9"/>
        <v>2.4426523015976177E-4</v>
      </c>
      <c r="N60" s="6">
        <f t="shared" si="9"/>
        <v>1.0958971660766322E-3</v>
      </c>
      <c r="O60" s="6">
        <f t="shared" si="9"/>
        <v>1.188564093251079E-3</v>
      </c>
      <c r="P60" s="6">
        <f t="shared" si="9"/>
        <v>1.1519980588713945E-3</v>
      </c>
      <c r="Q60" s="6">
        <f t="shared" si="9"/>
        <v>1.0069805367209994E-3</v>
      </c>
      <c r="R60" s="6">
        <f t="shared" si="9"/>
        <v>3.4907664699169462E-4</v>
      </c>
      <c r="S60" s="6">
        <f t="shared" si="9"/>
        <v>3.5393408562312705E-4</v>
      </c>
      <c r="T60" s="6">
        <f t="shared" si="9"/>
        <v>3.4984745044839378E-4</v>
      </c>
      <c r="U60" s="6">
        <f t="shared" si="9"/>
        <v>3.1931832300243808E-4</v>
      </c>
      <c r="V60" s="6">
        <f t="shared" si="9"/>
        <v>2.5656216854305641E-4</v>
      </c>
      <c r="W60" s="6">
        <f t="shared" si="9"/>
        <v>3.1658235129342104E-4</v>
      </c>
      <c r="X60" s="6">
        <f t="shared" si="9"/>
        <v>3.149545696167085E-4</v>
      </c>
      <c r="Y60" s="6">
        <f t="shared" si="9"/>
        <v>2.5444372075124257E-4</v>
      </c>
      <c r="Z60" s="6">
        <f t="shared" si="9"/>
        <v>4.0660911409946479E-4</v>
      </c>
      <c r="AA60" s="6">
        <f t="shared" si="9"/>
        <v>2.5578103135053399E-4</v>
      </c>
      <c r="AB60" s="6">
        <f t="shared" si="9"/>
        <v>4.0057492365291907E-4</v>
      </c>
      <c r="AC60" s="6">
        <f t="shared" si="9"/>
        <v>2.5621486687079324E-4</v>
      </c>
      <c r="AD60" s="6">
        <f t="shared" si="9"/>
        <v>3.1925039841695078E-4</v>
      </c>
      <c r="AE60" s="6">
        <f t="shared" si="9"/>
        <v>1.4727672624026452E-4</v>
      </c>
    </row>
    <row r="61" spans="1:31" x14ac:dyDescent="0.15">
      <c r="A61" s="1"/>
      <c r="B61" s="1"/>
      <c r="C61" s="1"/>
    </row>
    <row r="62" spans="1:31" x14ac:dyDescent="0.15">
      <c r="A62" s="1"/>
      <c r="B62" s="1"/>
      <c r="C62" s="1"/>
    </row>
    <row r="63" spans="1:31" x14ac:dyDescent="0.15">
      <c r="A63" s="1"/>
      <c r="B63" s="1"/>
      <c r="C63" s="1"/>
    </row>
    <row r="64" spans="1:31" x14ac:dyDescent="0.15">
      <c r="A64" t="s">
        <v>36</v>
      </c>
    </row>
    <row r="65" spans="3:31" x14ac:dyDescent="0.15">
      <c r="D65" s="2" t="s">
        <v>76</v>
      </c>
      <c r="E65" s="2" t="s">
        <v>84</v>
      </c>
      <c r="F65" s="2" t="s">
        <v>85</v>
      </c>
      <c r="G65" s="2" t="s">
        <v>86</v>
      </c>
      <c r="H65" s="2" t="s">
        <v>87</v>
      </c>
      <c r="I65" s="2" t="s">
        <v>91</v>
      </c>
      <c r="J65" s="2" t="s">
        <v>88</v>
      </c>
      <c r="K65" s="2" t="s">
        <v>89</v>
      </c>
      <c r="L65" s="2" t="s">
        <v>90</v>
      </c>
      <c r="M65" s="2" t="s">
        <v>92</v>
      </c>
      <c r="N65" s="2" t="s">
        <v>93</v>
      </c>
      <c r="O65" s="2" t="s">
        <v>94</v>
      </c>
      <c r="P65" s="2" t="s">
        <v>95</v>
      </c>
      <c r="Q65" s="2" t="s">
        <v>96</v>
      </c>
      <c r="R65" s="2" t="s">
        <v>97</v>
      </c>
      <c r="S65" s="2" t="s">
        <v>98</v>
      </c>
      <c r="T65" s="2" t="s">
        <v>99</v>
      </c>
      <c r="U65" s="2" t="s">
        <v>100</v>
      </c>
      <c r="V65" s="2" t="s">
        <v>101</v>
      </c>
      <c r="W65" s="2" t="s">
        <v>130</v>
      </c>
      <c r="X65" s="2" t="s">
        <v>102</v>
      </c>
      <c r="Y65" s="2" t="s">
        <v>103</v>
      </c>
      <c r="Z65" s="2" t="s">
        <v>104</v>
      </c>
      <c r="AA65" s="2" t="s">
        <v>105</v>
      </c>
      <c r="AB65" s="2" t="s">
        <v>106</v>
      </c>
      <c r="AC65" s="2" t="s">
        <v>107</v>
      </c>
      <c r="AD65" s="2" t="s">
        <v>108</v>
      </c>
      <c r="AE65" s="2" t="s">
        <v>109</v>
      </c>
    </row>
    <row r="66" spans="3:31" x14ac:dyDescent="0.15">
      <c r="C66" t="s">
        <v>77</v>
      </c>
      <c r="D66" s="5">
        <v>3.1300000000000002E-5</v>
      </c>
      <c r="E66" s="5">
        <v>4.3699999999999998E-5</v>
      </c>
      <c r="F66" s="5">
        <v>3.7799999999999997E-5</v>
      </c>
      <c r="G66" s="5">
        <v>3.3099999999999998E-5</v>
      </c>
      <c r="H66" s="5">
        <v>7.8399999999999995E-6</v>
      </c>
      <c r="I66" s="5">
        <v>9.0399999999999998E-6</v>
      </c>
      <c r="J66" s="5">
        <v>9.0399999999999998E-6</v>
      </c>
      <c r="K66" s="5">
        <v>9.7699999999999996E-6</v>
      </c>
      <c r="L66" s="5">
        <v>9.1700000000000003E-6</v>
      </c>
      <c r="M66" s="5">
        <v>1.7399999999999999E-5</v>
      </c>
      <c r="N66" s="5">
        <v>3.1300000000000002E-5</v>
      </c>
      <c r="O66" s="5">
        <v>4.1699999999999997E-5</v>
      </c>
      <c r="P66" s="5">
        <v>3.6399999999999997E-5</v>
      </c>
      <c r="Q66" s="5">
        <v>3.1399999999999998E-5</v>
      </c>
      <c r="R66" s="5">
        <v>1.0000000000000001E-5</v>
      </c>
      <c r="S66" s="5">
        <v>1.6799999999999998E-5</v>
      </c>
      <c r="T66" s="5">
        <v>1.03E-5</v>
      </c>
      <c r="U66" s="5">
        <v>1.13E-5</v>
      </c>
      <c r="V66" s="5">
        <v>3.15E-5</v>
      </c>
      <c r="W66" s="5">
        <v>1.13E-5</v>
      </c>
      <c r="X66" s="5">
        <v>1.1199999999999999E-5</v>
      </c>
      <c r="Y66" s="5">
        <v>5.7699999999999998E-6</v>
      </c>
      <c r="Z66" s="5">
        <v>2.7800000000000001E-5</v>
      </c>
      <c r="AA66" s="5">
        <v>1.56E-5</v>
      </c>
      <c r="AB66" s="5">
        <v>2.7500000000000001E-5</v>
      </c>
      <c r="AC66" s="5">
        <v>2.6999999999999999E-5</v>
      </c>
      <c r="AD66" s="5">
        <v>9.2399999999999996E-5</v>
      </c>
      <c r="AE66" s="5">
        <v>1.77E-6</v>
      </c>
    </row>
    <row r="67" spans="3:31" x14ac:dyDescent="0.15">
      <c r="C67" t="s">
        <v>78</v>
      </c>
      <c r="D67">
        <v>1.75</v>
      </c>
      <c r="E67">
        <v>1.71</v>
      </c>
      <c r="F67">
        <v>1.7290000000000001</v>
      </c>
      <c r="G67">
        <v>1.72</v>
      </c>
      <c r="H67">
        <v>1.7849999999999999</v>
      </c>
      <c r="I67">
        <v>1.752</v>
      </c>
      <c r="J67">
        <v>1.752</v>
      </c>
      <c r="K67">
        <v>1.736</v>
      </c>
      <c r="L67">
        <v>1.7490000000000001</v>
      </c>
      <c r="M67">
        <v>1.6459999999999999</v>
      </c>
      <c r="N67">
        <v>1.7649999999999999</v>
      </c>
      <c r="O67">
        <v>1.732</v>
      </c>
      <c r="P67">
        <v>1.75</v>
      </c>
      <c r="Q67">
        <v>1.75</v>
      </c>
      <c r="R67">
        <v>1.75</v>
      </c>
      <c r="S67">
        <v>1.6950000000000001</v>
      </c>
      <c r="T67">
        <v>1.7470000000000001</v>
      </c>
      <c r="U67">
        <v>1.724</v>
      </c>
      <c r="V67">
        <v>1.57</v>
      </c>
      <c r="W67">
        <v>1.724</v>
      </c>
      <c r="X67">
        <v>1.73</v>
      </c>
      <c r="Y67">
        <v>1.8029999999999999</v>
      </c>
      <c r="Z67">
        <v>1.6319999999999999</v>
      </c>
      <c r="AA67">
        <v>1.661</v>
      </c>
      <c r="AB67">
        <v>1.6319999999999999</v>
      </c>
      <c r="AC67">
        <v>1.59</v>
      </c>
      <c r="AD67">
        <v>1.5</v>
      </c>
      <c r="AE67">
        <v>1.8959999999999999</v>
      </c>
    </row>
    <row r="68" spans="3:31" x14ac:dyDescent="0.15">
      <c r="C68" t="s">
        <v>79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89.1</v>
      </c>
      <c r="N68">
        <v>0</v>
      </c>
      <c r="O68">
        <v>0</v>
      </c>
      <c r="P68">
        <v>0</v>
      </c>
      <c r="Q68">
        <v>11.7</v>
      </c>
      <c r="R68">
        <v>0</v>
      </c>
      <c r="S68">
        <v>44.2</v>
      </c>
      <c r="T68">
        <v>0</v>
      </c>
      <c r="U68">
        <v>0</v>
      </c>
      <c r="V68">
        <v>113.6</v>
      </c>
      <c r="W68">
        <v>0</v>
      </c>
      <c r="X68">
        <v>0</v>
      </c>
      <c r="Y68">
        <v>0</v>
      </c>
      <c r="Z68">
        <v>0</v>
      </c>
      <c r="AA68">
        <v>61.3</v>
      </c>
      <c r="AB68">
        <v>0</v>
      </c>
      <c r="AC68">
        <v>102.1</v>
      </c>
      <c r="AD68">
        <v>307.89999999999998</v>
      </c>
      <c r="AE68">
        <v>0</v>
      </c>
    </row>
    <row r="69" spans="3:31" x14ac:dyDescent="0.15">
      <c r="C69" t="s">
        <v>80</v>
      </c>
      <c r="D69">
        <v>298</v>
      </c>
      <c r="E69">
        <v>244</v>
      </c>
      <c r="F69">
        <v>244</v>
      </c>
      <c r="G69">
        <v>200</v>
      </c>
      <c r="H69">
        <v>307</v>
      </c>
      <c r="I69">
        <v>244</v>
      </c>
      <c r="J69">
        <v>244</v>
      </c>
      <c r="K69">
        <v>243</v>
      </c>
      <c r="L69">
        <v>244</v>
      </c>
      <c r="M69">
        <v>276</v>
      </c>
      <c r="N69">
        <v>293</v>
      </c>
      <c r="O69">
        <v>252</v>
      </c>
      <c r="P69">
        <v>252</v>
      </c>
      <c r="Q69">
        <v>200</v>
      </c>
      <c r="R69">
        <v>298</v>
      </c>
      <c r="S69">
        <v>294</v>
      </c>
      <c r="T69">
        <v>298</v>
      </c>
      <c r="U69">
        <v>285</v>
      </c>
      <c r="V69">
        <v>288</v>
      </c>
      <c r="W69">
        <v>285</v>
      </c>
      <c r="X69">
        <v>285</v>
      </c>
      <c r="Y69">
        <v>282</v>
      </c>
      <c r="Z69">
        <v>450</v>
      </c>
      <c r="AA69">
        <v>287</v>
      </c>
      <c r="AB69">
        <v>450</v>
      </c>
      <c r="AC69">
        <v>280</v>
      </c>
      <c r="AD69">
        <v>296</v>
      </c>
      <c r="AE69">
        <v>298</v>
      </c>
    </row>
    <row r="70" spans="3:31" x14ac:dyDescent="0.15">
      <c r="C70" t="s">
        <v>81</v>
      </c>
      <c r="D70">
        <v>10000</v>
      </c>
      <c r="E70">
        <v>10000</v>
      </c>
      <c r="F70">
        <v>10000</v>
      </c>
      <c r="G70">
        <v>530</v>
      </c>
      <c r="H70">
        <v>10000</v>
      </c>
      <c r="I70">
        <v>10000</v>
      </c>
      <c r="J70">
        <v>10000</v>
      </c>
      <c r="K70">
        <v>10000</v>
      </c>
      <c r="L70">
        <v>10000</v>
      </c>
      <c r="M70">
        <v>1800</v>
      </c>
      <c r="N70">
        <v>10000</v>
      </c>
      <c r="O70">
        <v>10000</v>
      </c>
      <c r="P70">
        <v>10000</v>
      </c>
      <c r="Q70">
        <v>550</v>
      </c>
      <c r="R70">
        <v>10000</v>
      </c>
      <c r="S70">
        <v>10000</v>
      </c>
      <c r="T70">
        <v>10000</v>
      </c>
      <c r="U70">
        <v>10000</v>
      </c>
      <c r="V70">
        <v>1800</v>
      </c>
      <c r="W70">
        <v>10000</v>
      </c>
      <c r="X70">
        <v>10000</v>
      </c>
      <c r="Y70">
        <v>473</v>
      </c>
      <c r="Z70">
        <v>1070</v>
      </c>
      <c r="AA70">
        <v>1083</v>
      </c>
      <c r="AB70">
        <v>1070</v>
      </c>
      <c r="AC70">
        <v>1800</v>
      </c>
      <c r="AD70">
        <v>1640</v>
      </c>
      <c r="AE70">
        <v>550</v>
      </c>
    </row>
    <row r="72" spans="3:31" x14ac:dyDescent="0.15">
      <c r="C72" s="2" t="s">
        <v>75</v>
      </c>
      <c r="D72" s="2" t="s">
        <v>73</v>
      </c>
      <c r="E72" s="2" t="s">
        <v>73</v>
      </c>
      <c r="F72" s="2" t="s">
        <v>73</v>
      </c>
      <c r="G72" s="2" t="s">
        <v>73</v>
      </c>
      <c r="H72" s="2" t="s">
        <v>73</v>
      </c>
      <c r="I72" s="2" t="s">
        <v>73</v>
      </c>
      <c r="J72" s="2" t="s">
        <v>73</v>
      </c>
      <c r="K72" s="2" t="s">
        <v>73</v>
      </c>
      <c r="L72" s="2" t="s">
        <v>73</v>
      </c>
      <c r="M72" s="2" t="s">
        <v>73</v>
      </c>
      <c r="N72" s="2" t="s">
        <v>73</v>
      </c>
      <c r="O72" s="2" t="s">
        <v>73</v>
      </c>
      <c r="P72" s="2" t="s">
        <v>73</v>
      </c>
      <c r="Q72" s="2" t="s">
        <v>73</v>
      </c>
      <c r="R72" s="2" t="s">
        <v>73</v>
      </c>
      <c r="S72" s="2" t="s">
        <v>73</v>
      </c>
      <c r="T72" s="2" t="s">
        <v>73</v>
      </c>
      <c r="U72" s="2" t="s">
        <v>73</v>
      </c>
      <c r="V72" s="2" t="s">
        <v>73</v>
      </c>
      <c r="W72" s="2" t="s">
        <v>73</v>
      </c>
      <c r="X72" s="2" t="s">
        <v>73</v>
      </c>
      <c r="Y72" s="2" t="s">
        <v>73</v>
      </c>
      <c r="Z72" s="2" t="s">
        <v>73</v>
      </c>
      <c r="AA72" s="2" t="s">
        <v>73</v>
      </c>
      <c r="AB72" s="2" t="s">
        <v>73</v>
      </c>
      <c r="AC72" s="2" t="s">
        <v>73</v>
      </c>
      <c r="AD72" s="2" t="s">
        <v>73</v>
      </c>
      <c r="AE72" s="2" t="s">
        <v>73</v>
      </c>
    </row>
    <row r="73" spans="3:31" x14ac:dyDescent="0.15">
      <c r="C73" s="2" t="s">
        <v>1</v>
      </c>
      <c r="D73" s="2" t="s">
        <v>83</v>
      </c>
      <c r="E73" s="2" t="s">
        <v>83</v>
      </c>
      <c r="F73" s="2" t="s">
        <v>83</v>
      </c>
      <c r="G73" s="2" t="s">
        <v>83</v>
      </c>
      <c r="H73" s="2" t="s">
        <v>83</v>
      </c>
      <c r="I73" s="2" t="s">
        <v>83</v>
      </c>
      <c r="J73" s="2" t="s">
        <v>83</v>
      </c>
      <c r="K73" s="2" t="s">
        <v>83</v>
      </c>
      <c r="L73" s="2" t="s">
        <v>83</v>
      </c>
      <c r="M73" s="2" t="s">
        <v>83</v>
      </c>
      <c r="N73" s="2" t="s">
        <v>83</v>
      </c>
      <c r="O73" s="2" t="s">
        <v>83</v>
      </c>
      <c r="P73" s="2" t="s">
        <v>83</v>
      </c>
      <c r="Q73" s="2" t="s">
        <v>83</v>
      </c>
      <c r="R73" s="2" t="s">
        <v>83</v>
      </c>
      <c r="S73" s="2" t="s">
        <v>83</v>
      </c>
      <c r="T73" s="2" t="s">
        <v>83</v>
      </c>
      <c r="U73" s="2" t="s">
        <v>83</v>
      </c>
      <c r="V73" s="2" t="s">
        <v>83</v>
      </c>
      <c r="W73" s="2" t="s">
        <v>83</v>
      </c>
      <c r="X73" s="2" t="s">
        <v>83</v>
      </c>
      <c r="Y73" s="2" t="s">
        <v>83</v>
      </c>
      <c r="Z73" s="2" t="s">
        <v>83</v>
      </c>
      <c r="AA73" s="2" t="s">
        <v>83</v>
      </c>
      <c r="AB73" s="2" t="s">
        <v>83</v>
      </c>
      <c r="AC73" s="2" t="s">
        <v>83</v>
      </c>
      <c r="AD73" s="2" t="s">
        <v>83</v>
      </c>
      <c r="AE73" s="2" t="s">
        <v>83</v>
      </c>
    </row>
    <row r="74" spans="3:31" x14ac:dyDescent="0.15">
      <c r="C74">
        <v>200</v>
      </c>
      <c r="D74" s="6" t="str">
        <f>IF(AND(D$69 &lt; $C74, $C74 &lt; D$70), EXP(LN(D$66) + D$67*LN($C74) - D$68/$C74)/10000, "")</f>
        <v/>
      </c>
      <c r="E74" s="6" t="str">
        <f>IF(AND(E$69 &lt; $C74, $C74 &lt; E$70), EXP(LN(E$66) + E$67*LN($C74) - E$68/$C74)/10000, "")</f>
        <v/>
      </c>
      <c r="F74" s="6" t="str">
        <f>IF(AND(F$69 &lt; $C74, $C74 &lt; F$70), EXP(LN(F$66) + F$67*LN($C74) - F$68/$C74)/10000, "")</f>
        <v/>
      </c>
      <c r="G74" s="6" t="str">
        <f t="shared" ref="G74:AC85" si="10">IF(AND(G$69 &lt; $C74, $C74 &lt; G$70), EXP(LN(G$66) + G$67*LN($C74) - G$68/$C74)/10000, "")</f>
        <v/>
      </c>
      <c r="H74" s="6" t="str">
        <f t="shared" si="10"/>
        <v/>
      </c>
      <c r="I74" s="6" t="str">
        <f t="shared" si="10"/>
        <v/>
      </c>
      <c r="J74" s="6" t="str">
        <f t="shared" si="10"/>
        <v/>
      </c>
      <c r="K74" s="6" t="str">
        <f t="shared" si="10"/>
        <v/>
      </c>
      <c r="L74" s="6" t="str">
        <f t="shared" si="10"/>
        <v/>
      </c>
      <c r="M74" s="6" t="str">
        <f t="shared" si="10"/>
        <v/>
      </c>
      <c r="N74" s="6" t="str">
        <f t="shared" si="10"/>
        <v/>
      </c>
      <c r="O74" s="6" t="str">
        <f t="shared" si="10"/>
        <v/>
      </c>
      <c r="P74" s="6" t="str">
        <f t="shared" si="10"/>
        <v/>
      </c>
      <c r="Q74" s="6" t="str">
        <f t="shared" si="10"/>
        <v/>
      </c>
      <c r="R74" s="6" t="str">
        <f t="shared" si="10"/>
        <v/>
      </c>
      <c r="S74" s="6" t="str">
        <f t="shared" si="10"/>
        <v/>
      </c>
      <c r="T74" s="6" t="str">
        <f t="shared" si="10"/>
        <v/>
      </c>
      <c r="U74" s="6" t="str">
        <f t="shared" si="10"/>
        <v/>
      </c>
      <c r="V74" s="6" t="str">
        <f t="shared" si="10"/>
        <v/>
      </c>
      <c r="W74" s="6" t="str">
        <f t="shared" si="10"/>
        <v/>
      </c>
      <c r="X74" s="6" t="str">
        <f t="shared" si="10"/>
        <v/>
      </c>
      <c r="Y74" s="6" t="str">
        <f t="shared" si="10"/>
        <v/>
      </c>
      <c r="Z74" s="6" t="str">
        <f t="shared" si="10"/>
        <v/>
      </c>
      <c r="AA74" s="6" t="str">
        <f t="shared" si="10"/>
        <v/>
      </c>
      <c r="AB74" s="6" t="str">
        <f t="shared" si="10"/>
        <v/>
      </c>
      <c r="AC74" s="6" t="str">
        <f t="shared" si="10"/>
        <v/>
      </c>
      <c r="AD74" s="6" t="str">
        <f>IF(AND(AD$69 &lt; $C74, $C74 &lt; AD$70), EXP(LN(AD$66) + AD$67*LN($C74) - AD$68/$C74)/10000, "")</f>
        <v/>
      </c>
      <c r="AE74" s="6" t="str">
        <f t="shared" ref="AE74:AE96" si="11">IF(AND(AE$69 &lt; $C74, $C74 &lt; AE$70), EXP(LN(AE$66) + AE$67*LN($C74) - AE$68/$C74)/10000, "")</f>
        <v/>
      </c>
    </row>
    <row r="75" spans="3:31" x14ac:dyDescent="0.15">
      <c r="C75">
        <v>250</v>
      </c>
      <c r="D75" s="6" t="str">
        <f t="shared" ref="D75:S100" si="12">IF(AND(D$69 &lt; $C75, $C75 &lt; D$70), EXP(LN(D$66) + D$67*LN($C75) - D$68/$C75)/10000, "")</f>
        <v/>
      </c>
      <c r="E75" s="6">
        <f t="shared" si="12"/>
        <v>5.5075551137257953E-5</v>
      </c>
      <c r="F75" s="6">
        <f t="shared" si="12"/>
        <v>5.2909063539231403E-5</v>
      </c>
      <c r="G75" s="6">
        <f t="shared" si="12"/>
        <v>4.4084387248808561E-5</v>
      </c>
      <c r="H75" s="6" t="str">
        <f t="shared" si="12"/>
        <v/>
      </c>
      <c r="I75" s="6">
        <f t="shared" si="12"/>
        <v>1.4366776170980536E-5</v>
      </c>
      <c r="J75" s="6">
        <f t="shared" si="12"/>
        <v>1.4366776170980536E-5</v>
      </c>
      <c r="K75" s="6">
        <f t="shared" si="12"/>
        <v>1.4214068981884373E-5</v>
      </c>
      <c r="L75" s="6">
        <f t="shared" si="12"/>
        <v>1.4333967348067197E-5</v>
      </c>
      <c r="M75" s="6" t="str">
        <f t="shared" si="12"/>
        <v/>
      </c>
      <c r="N75" s="6" t="str">
        <f t="shared" si="12"/>
        <v/>
      </c>
      <c r="O75" s="6" t="str">
        <f t="shared" si="12"/>
        <v/>
      </c>
      <c r="P75" s="6" t="str">
        <f t="shared" si="12"/>
        <v/>
      </c>
      <c r="Q75" s="6">
        <f t="shared" si="12"/>
        <v>4.7097698099074689E-5</v>
      </c>
      <c r="R75" s="6" t="str">
        <f t="shared" si="12"/>
        <v/>
      </c>
      <c r="S75" s="6" t="str">
        <f t="shared" si="12"/>
        <v/>
      </c>
      <c r="T75" s="6" t="str">
        <f t="shared" si="10"/>
        <v/>
      </c>
      <c r="U75" s="6" t="str">
        <f t="shared" si="10"/>
        <v/>
      </c>
      <c r="V75" s="6" t="str">
        <f t="shared" si="10"/>
        <v/>
      </c>
      <c r="W75" s="6" t="str">
        <f t="shared" si="10"/>
        <v/>
      </c>
      <c r="X75" s="6" t="str">
        <f t="shared" si="10"/>
        <v/>
      </c>
      <c r="Y75" s="6" t="str">
        <f t="shared" si="10"/>
        <v/>
      </c>
      <c r="Z75" s="6" t="str">
        <f t="shared" si="10"/>
        <v/>
      </c>
      <c r="AA75" s="6" t="str">
        <f t="shared" si="10"/>
        <v/>
      </c>
      <c r="AB75" s="6" t="str">
        <f t="shared" si="10"/>
        <v/>
      </c>
      <c r="AC75" s="6" t="str">
        <f t="shared" si="10"/>
        <v/>
      </c>
      <c r="AD75" s="6" t="str">
        <f t="shared" ref="AD75:AE100" si="13">IF(AND(AD$69 &lt; $C75, $C75 &lt; AD$70), EXP(LN(AD$66) + AD$67*LN($C75) - AD$68/$C75)/10000, "")</f>
        <v/>
      </c>
      <c r="AE75" s="6" t="str">
        <f t="shared" si="13"/>
        <v/>
      </c>
    </row>
    <row r="76" spans="3:31" x14ac:dyDescent="0.15">
      <c r="C76">
        <v>300</v>
      </c>
      <c r="D76" s="6">
        <f t="shared" si="12"/>
        <v>6.7687197536176019E-5</v>
      </c>
      <c r="E76" s="6">
        <f t="shared" si="12"/>
        <v>7.5224408679011852E-5</v>
      </c>
      <c r="F76" s="6">
        <f t="shared" si="12"/>
        <v>7.2516101679287774E-5</v>
      </c>
      <c r="G76" s="6">
        <f t="shared" si="10"/>
        <v>6.0322113837782513E-5</v>
      </c>
      <c r="H76" s="6" t="str">
        <f t="shared" si="10"/>
        <v/>
      </c>
      <c r="I76" s="6">
        <f t="shared" si="10"/>
        <v>1.9773560123376719E-5</v>
      </c>
      <c r="J76" s="6">
        <f t="shared" si="10"/>
        <v>1.9773560123376719E-5</v>
      </c>
      <c r="K76" s="6">
        <f t="shared" si="10"/>
        <v>1.9506397137071031E-5</v>
      </c>
      <c r="L76" s="6">
        <f t="shared" si="10"/>
        <v>1.9717616258190597E-5</v>
      </c>
      <c r="M76" s="6">
        <f t="shared" si="10"/>
        <v>1.544917783752908E-5</v>
      </c>
      <c r="N76" s="6">
        <f t="shared" si="10"/>
        <v>7.3733245764585502E-5</v>
      </c>
      <c r="O76" s="6">
        <f t="shared" si="10"/>
        <v>8.1378572636579531E-5</v>
      </c>
      <c r="P76" s="6">
        <f t="shared" si="10"/>
        <v>7.8716101927054467E-5</v>
      </c>
      <c r="Q76" s="6">
        <f t="shared" si="10"/>
        <v>6.5306191732881445E-5</v>
      </c>
      <c r="R76" s="6">
        <f t="shared" si="10"/>
        <v>2.1625302727212778E-5</v>
      </c>
      <c r="S76" s="6">
        <f t="shared" si="10"/>
        <v>2.2910984674094923E-5</v>
      </c>
      <c r="T76" s="6">
        <f t="shared" si="10"/>
        <v>2.1896164981407084E-5</v>
      </c>
      <c r="U76" s="6">
        <f t="shared" si="10"/>
        <v>2.1068590721887986E-5</v>
      </c>
      <c r="V76" s="6">
        <f t="shared" si="10"/>
        <v>1.6708523733234E-5</v>
      </c>
      <c r="W76" s="6">
        <f t="shared" si="10"/>
        <v>2.1068590721887986E-5</v>
      </c>
      <c r="X76" s="6">
        <f t="shared" si="10"/>
        <v>2.160915543203792E-5</v>
      </c>
      <c r="Y76" s="6">
        <f t="shared" si="10"/>
        <v>1.6882059843207401E-5</v>
      </c>
      <c r="Z76" s="6" t="str">
        <f t="shared" si="10"/>
        <v/>
      </c>
      <c r="AA76" s="6">
        <f t="shared" si="10"/>
        <v>1.6553207659877672E-5</v>
      </c>
      <c r="AB76" s="6" t="str">
        <f t="shared" si="10"/>
        <v/>
      </c>
      <c r="AC76" s="6">
        <f t="shared" si="10"/>
        <v>1.6679447875577256E-5</v>
      </c>
      <c r="AD76" s="6">
        <f t="shared" si="13"/>
        <v>1.7203743153094968E-5</v>
      </c>
      <c r="AE76" s="6">
        <f t="shared" si="11"/>
        <v>8.8022797158862885E-6</v>
      </c>
    </row>
    <row r="77" spans="3:31" x14ac:dyDescent="0.15">
      <c r="C77">
        <v>350</v>
      </c>
      <c r="D77" s="6">
        <f t="shared" si="12"/>
        <v>8.8646871897724543E-5</v>
      </c>
      <c r="E77" s="6">
        <f t="shared" si="12"/>
        <v>9.7912421826565682E-5</v>
      </c>
      <c r="F77" s="6">
        <f t="shared" si="12"/>
        <v>9.4664130131755944E-5</v>
      </c>
      <c r="G77" s="6">
        <f t="shared" si="10"/>
        <v>7.8636654747531282E-5</v>
      </c>
      <c r="H77" s="6">
        <f t="shared" si="10"/>
        <v>2.7256966590682648E-5</v>
      </c>
      <c r="I77" s="6">
        <f t="shared" si="10"/>
        <v>2.5904525653125876E-5</v>
      </c>
      <c r="J77" s="6">
        <f t="shared" si="10"/>
        <v>2.5904525653125876E-5</v>
      </c>
      <c r="K77" s="6">
        <f t="shared" si="10"/>
        <v>2.5491576143189848E-5</v>
      </c>
      <c r="L77" s="6">
        <f t="shared" si="10"/>
        <v>2.5819292956485986E-5</v>
      </c>
      <c r="M77" s="6">
        <f t="shared" si="10"/>
        <v>2.0774294435042816E-5</v>
      </c>
      <c r="N77" s="6">
        <f t="shared" si="10"/>
        <v>9.6788650763795426E-5</v>
      </c>
      <c r="O77" s="6">
        <f t="shared" si="10"/>
        <v>1.0628253581815719E-4</v>
      </c>
      <c r="P77" s="6">
        <f t="shared" si="10"/>
        <v>1.0309093089703421E-4</v>
      </c>
      <c r="Q77" s="6">
        <f t="shared" si="10"/>
        <v>8.6006422169552059E-5</v>
      </c>
      <c r="R77" s="6">
        <f t="shared" si="10"/>
        <v>2.8321684312372053E-5</v>
      </c>
      <c r="S77" s="6">
        <f t="shared" si="10"/>
        <v>3.0385013108379255E-5</v>
      </c>
      <c r="T77" s="6">
        <f t="shared" si="10"/>
        <v>2.8663161995540503E-5</v>
      </c>
      <c r="U77" s="6">
        <f t="shared" si="10"/>
        <v>2.7482216206196879E-5</v>
      </c>
      <c r="V77" s="6">
        <f t="shared" si="10"/>
        <v>2.2466623273978728E-5</v>
      </c>
      <c r="W77" s="6">
        <f t="shared" si="10"/>
        <v>2.7482216206196879E-5</v>
      </c>
      <c r="X77" s="6">
        <f t="shared" si="10"/>
        <v>2.8213420347319624E-5</v>
      </c>
      <c r="Y77" s="6">
        <f t="shared" si="10"/>
        <v>2.2291048516831259E-5</v>
      </c>
      <c r="Z77" s="6" t="str">
        <f t="shared" si="10"/>
        <v/>
      </c>
      <c r="AA77" s="6">
        <f t="shared" si="10"/>
        <v>2.2016994991186831E-5</v>
      </c>
      <c r="AB77" s="6" t="str">
        <f t="shared" si="10"/>
        <v/>
      </c>
      <c r="AC77" s="6">
        <f t="shared" si="10"/>
        <v>2.2373918413756511E-5</v>
      </c>
      <c r="AD77" s="6">
        <f t="shared" si="13"/>
        <v>2.5102615720555194E-5</v>
      </c>
      <c r="AE77" s="6">
        <f t="shared" si="11"/>
        <v>1.1790338624991968E-5</v>
      </c>
    </row>
    <row r="78" spans="3:31" x14ac:dyDescent="0.15">
      <c r="C78">
        <v>400</v>
      </c>
      <c r="D78" s="6">
        <f t="shared" si="12"/>
        <v>1.1198228431318945E-4</v>
      </c>
      <c r="E78" s="6">
        <f t="shared" si="12"/>
        <v>1.2302801647809356E-4</v>
      </c>
      <c r="F78" s="6">
        <f t="shared" si="12"/>
        <v>1.1924866474502578E-4</v>
      </c>
      <c r="G78" s="6">
        <f t="shared" si="10"/>
        <v>9.8939834338267606E-5</v>
      </c>
      <c r="H78" s="6">
        <f t="shared" si="10"/>
        <v>3.4593391924194527E-5</v>
      </c>
      <c r="I78" s="6">
        <f t="shared" si="10"/>
        <v>3.2732376298922128E-5</v>
      </c>
      <c r="J78" s="6">
        <f t="shared" si="10"/>
        <v>3.2732376298922128E-5</v>
      </c>
      <c r="K78" s="6">
        <f t="shared" si="10"/>
        <v>3.2141838060368575E-5</v>
      </c>
      <c r="L78" s="6">
        <f t="shared" si="10"/>
        <v>3.2611611540672584E-5</v>
      </c>
      <c r="M78" s="6">
        <f t="shared" si="10"/>
        <v>2.6717812526233963E-5</v>
      </c>
      <c r="N78" s="6">
        <f t="shared" si="10"/>
        <v>1.2251244923330699E-4</v>
      </c>
      <c r="O78" s="6">
        <f t="shared" si="10"/>
        <v>1.3393804635706267E-4</v>
      </c>
      <c r="P78" s="6">
        <f t="shared" si="10"/>
        <v>1.3022859900958762E-4</v>
      </c>
      <c r="Q78" s="6">
        <f t="shared" si="10"/>
        <v>1.0910170039544296E-4</v>
      </c>
      <c r="R78" s="6">
        <f t="shared" si="10"/>
        <v>3.5777087639996619E-5</v>
      </c>
      <c r="S78" s="6">
        <f t="shared" si="10"/>
        <v>3.8708953187037522E-5</v>
      </c>
      <c r="T78" s="6">
        <f t="shared" si="10"/>
        <v>3.619395395471173E-5</v>
      </c>
      <c r="U78" s="6">
        <f t="shared" si="10"/>
        <v>3.4596317056910219E-5</v>
      </c>
      <c r="V78" s="6">
        <f t="shared" si="10"/>
        <v>2.8853938866845541E-5</v>
      </c>
      <c r="W78" s="6">
        <f t="shared" si="10"/>
        <v>3.4596317056910219E-5</v>
      </c>
      <c r="X78" s="6">
        <f t="shared" si="10"/>
        <v>3.5545269198952266E-5</v>
      </c>
      <c r="Y78" s="6">
        <f t="shared" si="10"/>
        <v>2.8358938939399831E-5</v>
      </c>
      <c r="Z78" s="6" t="str">
        <f t="shared" si="10"/>
        <v/>
      </c>
      <c r="AA78" s="6">
        <f t="shared" si="10"/>
        <v>2.8092514558260572E-5</v>
      </c>
      <c r="AB78" s="6" t="str">
        <f t="shared" si="10"/>
        <v/>
      </c>
      <c r="AC78" s="6">
        <f t="shared" si="10"/>
        <v>2.869362934057998E-5</v>
      </c>
      <c r="AD78" s="6">
        <f t="shared" si="13"/>
        <v>3.423448356071767E-5</v>
      </c>
      <c r="AE78" s="6">
        <f t="shared" si="11"/>
        <v>1.5187245381046971E-5</v>
      </c>
    </row>
    <row r="79" spans="3:31" x14ac:dyDescent="0.15">
      <c r="C79">
        <v>450</v>
      </c>
      <c r="D79" s="6">
        <f t="shared" si="12"/>
        <v>1.3761514645295396E-4</v>
      </c>
      <c r="E79" s="6">
        <f t="shared" si="12"/>
        <v>1.5047863239275896E-4</v>
      </c>
      <c r="F79" s="6">
        <f t="shared" si="12"/>
        <v>1.4618278653847255E-4</v>
      </c>
      <c r="G79" s="6">
        <f t="shared" si="10"/>
        <v>1.2115839665216841E-4</v>
      </c>
      <c r="H79" s="6">
        <f t="shared" si="10"/>
        <v>4.2687468423620442E-5</v>
      </c>
      <c r="I79" s="6">
        <f t="shared" si="10"/>
        <v>4.02343282353277E-5</v>
      </c>
      <c r="J79" s="6">
        <f t="shared" si="10"/>
        <v>4.02343282353277E-5</v>
      </c>
      <c r="K79" s="6">
        <f t="shared" si="10"/>
        <v>3.9434059522251821E-5</v>
      </c>
      <c r="L79" s="6">
        <f t="shared" si="10"/>
        <v>4.0071723523859196E-5</v>
      </c>
      <c r="M79" s="6">
        <f t="shared" si="10"/>
        <v>3.3246561741169388E-5</v>
      </c>
      <c r="N79" s="6">
        <f t="shared" si="10"/>
        <v>1.5082190583004773E-4</v>
      </c>
      <c r="O79" s="6">
        <f t="shared" si="10"/>
        <v>1.6424801469132582E-4</v>
      </c>
      <c r="P79" s="6">
        <f t="shared" si="10"/>
        <v>1.6003806168969712E-4</v>
      </c>
      <c r="Q79" s="6">
        <f t="shared" si="10"/>
        <v>1.3451164709245566E-4</v>
      </c>
      <c r="R79" s="6">
        <f t="shared" si="10"/>
        <v>4.3966500464202536E-5</v>
      </c>
      <c r="S79" s="6">
        <f t="shared" si="10"/>
        <v>4.7846163880391166E-5</v>
      </c>
      <c r="T79" s="6">
        <f t="shared" si="10"/>
        <v>4.4463074151267738E-5</v>
      </c>
      <c r="U79" s="6">
        <f t="shared" si="10"/>
        <v>4.238545184208524E-5</v>
      </c>
      <c r="V79" s="6">
        <f t="shared" si="10"/>
        <v>3.5827703479314407E-5</v>
      </c>
      <c r="W79" s="6">
        <f t="shared" si="10"/>
        <v>4.238545184208524E-5</v>
      </c>
      <c r="X79" s="6">
        <f t="shared" si="10"/>
        <v>4.3578840569120041E-5</v>
      </c>
      <c r="Y79" s="6">
        <f t="shared" si="10"/>
        <v>3.5068563426008265E-5</v>
      </c>
      <c r="Z79" s="6" t="str">
        <f t="shared" si="10"/>
        <v/>
      </c>
      <c r="AA79" s="6">
        <f t="shared" si="10"/>
        <v>3.4749617161980763E-5</v>
      </c>
      <c r="AB79" s="6" t="str">
        <f t="shared" si="10"/>
        <v/>
      </c>
      <c r="AC79" s="6">
        <f t="shared" si="10"/>
        <v>3.5598776231041846E-5</v>
      </c>
      <c r="AD79" s="6">
        <f t="shared" si="13"/>
        <v>4.4497622402868378E-5</v>
      </c>
      <c r="AE79" s="6">
        <f t="shared" si="11"/>
        <v>1.8987342852674327E-5</v>
      </c>
    </row>
    <row r="80" spans="3:31" x14ac:dyDescent="0.15">
      <c r="C80">
        <v>500</v>
      </c>
      <c r="D80" s="6">
        <f t="shared" si="12"/>
        <v>1.6547860272844825E-4</v>
      </c>
      <c r="E80" s="6">
        <f t="shared" si="12"/>
        <v>1.8018562660547025E-4</v>
      </c>
      <c r="F80" s="6">
        <f t="shared" si="12"/>
        <v>1.753924672374777E-4</v>
      </c>
      <c r="G80" s="6">
        <f t="shared" si="10"/>
        <v>1.4523002135945545E-4</v>
      </c>
      <c r="H80" s="6">
        <f t="shared" si="10"/>
        <v>5.1520197645197397E-5</v>
      </c>
      <c r="I80" s="6">
        <f t="shared" si="10"/>
        <v>4.8390919905467531E-5</v>
      </c>
      <c r="J80" s="6">
        <f t="shared" si="10"/>
        <v>4.8390919905467531E-5</v>
      </c>
      <c r="K80" s="6">
        <f t="shared" si="10"/>
        <v>4.7348529014952281E-5</v>
      </c>
      <c r="L80" s="6">
        <f t="shared" si="10"/>
        <v>4.8180119546574777E-5</v>
      </c>
      <c r="M80" s="6">
        <f t="shared" si="10"/>
        <v>4.0333192462095985E-5</v>
      </c>
      <c r="N80" s="6">
        <f t="shared" si="10"/>
        <v>1.8164623273030377E-4</v>
      </c>
      <c r="O80" s="6">
        <f t="shared" si="10"/>
        <v>1.9712971883721457E-4</v>
      </c>
      <c r="P80" s="6">
        <f t="shared" si="10"/>
        <v>1.9244156994618252E-4</v>
      </c>
      <c r="Q80" s="6">
        <f t="shared" si="10"/>
        <v>1.6216781484623116E-4</v>
      </c>
      <c r="R80" s="6">
        <f t="shared" si="10"/>
        <v>5.2868563172028193E-5</v>
      </c>
      <c r="S80" s="6">
        <f t="shared" si="10"/>
        <v>5.7765934952787655E-5</v>
      </c>
      <c r="T80" s="6">
        <f t="shared" si="10"/>
        <v>5.3448783156822786E-5</v>
      </c>
      <c r="U80" s="6">
        <f t="shared" si="10"/>
        <v>5.0827966025543406E-5</v>
      </c>
      <c r="V80" s="6">
        <f t="shared" si="10"/>
        <v>4.3353259398853569E-5</v>
      </c>
      <c r="W80" s="6">
        <f t="shared" si="10"/>
        <v>5.0827966025543406E-5</v>
      </c>
      <c r="X80" s="6">
        <f t="shared" si="10"/>
        <v>5.2292105676781765E-5</v>
      </c>
      <c r="Y80" s="6" t="str">
        <f t="shared" si="10"/>
        <v/>
      </c>
      <c r="Z80" s="6">
        <f t="shared" si="10"/>
        <v>7.0593358324170215E-5</v>
      </c>
      <c r="AA80" s="6">
        <f t="shared" si="10"/>
        <v>4.1963265044295903E-5</v>
      </c>
      <c r="AB80" s="6">
        <f t="shared" si="10"/>
        <v>6.9831559493333868E-5</v>
      </c>
      <c r="AC80" s="6">
        <f t="shared" si="10"/>
        <v>4.3056937620694894E-5</v>
      </c>
      <c r="AD80" s="6">
        <f t="shared" si="13"/>
        <v>5.5806969013548547E-5</v>
      </c>
      <c r="AE80" s="6">
        <f t="shared" si="11"/>
        <v>2.3185709735583186E-5</v>
      </c>
    </row>
    <row r="81" spans="3:31" x14ac:dyDescent="0.15">
      <c r="C81">
        <v>550</v>
      </c>
      <c r="D81" s="6">
        <f t="shared" si="12"/>
        <v>1.9551453264961865E-4</v>
      </c>
      <c r="E81" s="6">
        <f t="shared" si="12"/>
        <v>2.1208093822531806E-4</v>
      </c>
      <c r="F81" s="6">
        <f t="shared" si="12"/>
        <v>2.0681350263380974E-4</v>
      </c>
      <c r="G81" s="6" t="str">
        <f t="shared" si="10"/>
        <v/>
      </c>
      <c r="H81" s="6">
        <f t="shared" si="10"/>
        <v>6.1074998282367149E-5</v>
      </c>
      <c r="I81" s="6">
        <f t="shared" si="10"/>
        <v>5.7185228720304207E-5</v>
      </c>
      <c r="J81" s="6">
        <f t="shared" si="10"/>
        <v>5.7185228720304207E-5</v>
      </c>
      <c r="K81" s="6">
        <f t="shared" si="10"/>
        <v>5.5868137415125151E-5</v>
      </c>
      <c r="L81" s="6">
        <f t="shared" si="10"/>
        <v>5.6919841175703333E-5</v>
      </c>
      <c r="M81" s="6">
        <f t="shared" si="10"/>
        <v>4.7954628303445426E-5</v>
      </c>
      <c r="N81" s="6">
        <f t="shared" si="10"/>
        <v>2.1492378709121095E-4</v>
      </c>
      <c r="O81" s="6">
        <f t="shared" si="10"/>
        <v>2.3251139038180937E-4</v>
      </c>
      <c r="P81" s="6">
        <f t="shared" si="10"/>
        <v>2.2737153317719212E-4</v>
      </c>
      <c r="Q81" s="6" t="str">
        <f t="shared" si="10"/>
        <v/>
      </c>
      <c r="R81" s="6">
        <f t="shared" si="10"/>
        <v>6.2464706916811049E-5</v>
      </c>
      <c r="S81" s="6">
        <f t="shared" si="10"/>
        <v>6.8441978672759048E-5</v>
      </c>
      <c r="T81" s="6">
        <f t="shared" si="10"/>
        <v>6.3132188309429415E-5</v>
      </c>
      <c r="U81" s="6">
        <f t="shared" si="10"/>
        <v>5.9905089337157711E-5</v>
      </c>
      <c r="V81" s="6">
        <f t="shared" si="10"/>
        <v>5.1401811556276023E-5</v>
      </c>
      <c r="W81" s="6">
        <f t="shared" si="10"/>
        <v>5.9905089337157711E-5</v>
      </c>
      <c r="X81" s="6">
        <f t="shared" si="10"/>
        <v>6.1665956964286175E-5</v>
      </c>
      <c r="Y81" s="6" t="str">
        <f t="shared" si="10"/>
        <v/>
      </c>
      <c r="Z81" s="6">
        <f t="shared" si="10"/>
        <v>8.2473932918254931E-5</v>
      </c>
      <c r="AA81" s="6">
        <f t="shared" si="10"/>
        <v>4.9712194091353864E-5</v>
      </c>
      <c r="AB81" s="6">
        <f t="shared" si="10"/>
        <v>8.1583926447914107E-5</v>
      </c>
      <c r="AC81" s="6">
        <f t="shared" si="10"/>
        <v>5.1041049073436464E-5</v>
      </c>
      <c r="AD81" s="6">
        <f t="shared" si="13"/>
        <v>6.809105422507969E-5</v>
      </c>
      <c r="AE81" s="6" t="str">
        <f t="shared" si="11"/>
        <v/>
      </c>
    </row>
    <row r="82" spans="3:31" x14ac:dyDescent="0.15">
      <c r="C82">
        <v>600</v>
      </c>
      <c r="D82" s="6">
        <f t="shared" si="12"/>
        <v>2.2767168706696182E-4</v>
      </c>
      <c r="E82" s="6">
        <f t="shared" si="12"/>
        <v>2.4610479484942258E-4</v>
      </c>
      <c r="F82" s="6">
        <f t="shared" si="12"/>
        <v>2.4038939904017141E-4</v>
      </c>
      <c r="G82" s="6" t="str">
        <f t="shared" si="10"/>
        <v/>
      </c>
      <c r="H82" s="6">
        <f t="shared" si="10"/>
        <v>7.1337197606979958E-5</v>
      </c>
      <c r="I82" s="6">
        <f t="shared" si="10"/>
        <v>6.6602329763376785E-5</v>
      </c>
      <c r="J82" s="6">
        <f t="shared" si="10"/>
        <v>6.6602329763376785E-5</v>
      </c>
      <c r="K82" s="6">
        <f t="shared" si="10"/>
        <v>6.4977819651705786E-5</v>
      </c>
      <c r="L82" s="6">
        <f t="shared" si="10"/>
        <v>6.6275936412064424E-5</v>
      </c>
      <c r="M82" s="6">
        <f t="shared" si="10"/>
        <v>5.6091037854641238E-5</v>
      </c>
      <c r="N82" s="6">
        <f t="shared" si="10"/>
        <v>2.5060013145588678E-4</v>
      </c>
      <c r="O82" s="6">
        <f t="shared" si="10"/>
        <v>2.7032986071193107E-4</v>
      </c>
      <c r="P82" s="6">
        <f t="shared" si="10"/>
        <v>2.6476835173282442E-4</v>
      </c>
      <c r="Q82" s="6" t="str">
        <f t="shared" si="10"/>
        <v/>
      </c>
      <c r="R82" s="6">
        <f t="shared" si="10"/>
        <v>7.2738558168358397E-5</v>
      </c>
      <c r="S82" s="6">
        <f t="shared" si="10"/>
        <v>7.9851416447495254E-5</v>
      </c>
      <c r="T82" s="6">
        <f t="shared" si="10"/>
        <v>7.3496635592690989E-5</v>
      </c>
      <c r="U82" s="6">
        <f t="shared" si="10"/>
        <v>6.960031403551684E-5</v>
      </c>
      <c r="V82" s="6">
        <f t="shared" si="10"/>
        <v>5.9948951947548102E-5</v>
      </c>
      <c r="W82" s="6">
        <f t="shared" si="10"/>
        <v>6.960031403551684E-5</v>
      </c>
      <c r="X82" s="6">
        <f t="shared" si="10"/>
        <v>7.1683579873325394E-5</v>
      </c>
      <c r="Y82" s="6" t="str">
        <f t="shared" si="10"/>
        <v/>
      </c>
      <c r="Z82" s="6">
        <f t="shared" si="10"/>
        <v>9.5057773231065149E-5</v>
      </c>
      <c r="AA82" s="6">
        <f t="shared" si="10"/>
        <v>5.797802346262497E-5</v>
      </c>
      <c r="AB82" s="6">
        <f t="shared" si="10"/>
        <v>9.4031969922816293E-5</v>
      </c>
      <c r="AC82" s="6">
        <f t="shared" si="10"/>
        <v>5.952807078241723E-5</v>
      </c>
      <c r="AD82" s="6">
        <f t="shared" si="13"/>
        <v>8.1289302134078621E-5</v>
      </c>
      <c r="AE82" s="6" t="str">
        <f t="shared" si="11"/>
        <v/>
      </c>
    </row>
    <row r="83" spans="3:31" x14ac:dyDescent="0.15">
      <c r="C83">
        <v>650</v>
      </c>
      <c r="D83" s="6">
        <f t="shared" si="12"/>
        <v>2.6190434996287235E-4</v>
      </c>
      <c r="E83" s="6">
        <f t="shared" si="12"/>
        <v>2.8220407252757258E-4</v>
      </c>
      <c r="F83" s="6">
        <f t="shared" si="12"/>
        <v>2.7606985902129853E-4</v>
      </c>
      <c r="G83" s="6" t="str">
        <f t="shared" si="10"/>
        <v/>
      </c>
      <c r="H83" s="6">
        <f t="shared" si="10"/>
        <v>8.2293664992385965E-5</v>
      </c>
      <c r="I83" s="6">
        <f t="shared" si="10"/>
        <v>7.6628907051600007E-5</v>
      </c>
      <c r="J83" s="6">
        <f t="shared" si="10"/>
        <v>7.6628907051600007E-5</v>
      </c>
      <c r="K83" s="6">
        <f t="shared" si="10"/>
        <v>7.466415438974814E-5</v>
      </c>
      <c r="L83" s="6">
        <f t="shared" si="10"/>
        <v>7.6235068776379819E-5</v>
      </c>
      <c r="M83" s="6">
        <f t="shared" si="10"/>
        <v>6.4725122644036028E-5</v>
      </c>
      <c r="N83" s="6">
        <f t="shared" si="10"/>
        <v>2.8862663893157036E-4</v>
      </c>
      <c r="O83" s="6">
        <f t="shared" si="10"/>
        <v>3.105288741102324E-4</v>
      </c>
      <c r="P83" s="6">
        <f t="shared" si="10"/>
        <v>3.0457886065969798E-4</v>
      </c>
      <c r="Q83" s="6" t="str">
        <f t="shared" si="10"/>
        <v/>
      </c>
      <c r="R83" s="6">
        <f t="shared" si="10"/>
        <v>8.3675511170246743E-5</v>
      </c>
      <c r="S83" s="6">
        <f t="shared" si="10"/>
        <v>9.1974068163705675E-5</v>
      </c>
      <c r="T83" s="6">
        <f t="shared" si="10"/>
        <v>8.4527273130431452E-5</v>
      </c>
      <c r="U83" s="6">
        <f t="shared" si="10"/>
        <v>7.9898949688779846E-5</v>
      </c>
      <c r="V83" s="6">
        <f t="shared" si="10"/>
        <v>6.897365036004058E-5</v>
      </c>
      <c r="W83" s="6">
        <f t="shared" si="10"/>
        <v>7.9898949688779846E-5</v>
      </c>
      <c r="X83" s="6">
        <f t="shared" si="10"/>
        <v>8.2330002701550429E-5</v>
      </c>
      <c r="Y83" s="6" t="str">
        <f t="shared" si="10"/>
        <v/>
      </c>
      <c r="Z83" s="6">
        <f t="shared" si="10"/>
        <v>1.0832267941417188E-4</v>
      </c>
      <c r="AA83" s="6">
        <f t="shared" si="10"/>
        <v>6.6744636682836684E-5</v>
      </c>
      <c r="AB83" s="6">
        <f t="shared" si="10"/>
        <v>1.0715372963632117E-4</v>
      </c>
      <c r="AC83" s="6">
        <f t="shared" si="10"/>
        <v>6.8498073990495622E-5</v>
      </c>
      <c r="AD83" s="6">
        <f t="shared" si="13"/>
        <v>9.5349858049437314E-5</v>
      </c>
      <c r="AE83" s="6" t="str">
        <f t="shared" si="11"/>
        <v/>
      </c>
    </row>
    <row r="84" spans="3:31" x14ac:dyDescent="0.15">
      <c r="C84">
        <v>700</v>
      </c>
      <c r="D84" s="6">
        <f t="shared" si="12"/>
        <v>2.9817134720900771E-4</v>
      </c>
      <c r="E84" s="6">
        <f t="shared" si="12"/>
        <v>3.2033108548130371E-4</v>
      </c>
      <c r="F84" s="6">
        <f t="shared" si="12"/>
        <v>3.1380966193792365E-4</v>
      </c>
      <c r="G84" s="6" t="str">
        <f t="shared" si="10"/>
        <v/>
      </c>
      <c r="H84" s="6">
        <f t="shared" si="10"/>
        <v>9.3932539566405574E-5</v>
      </c>
      <c r="I84" s="6">
        <f t="shared" si="10"/>
        <v>8.7252965533184652E-5</v>
      </c>
      <c r="J84" s="6">
        <f t="shared" si="10"/>
        <v>8.7252965533184652E-5</v>
      </c>
      <c r="K84" s="6">
        <f t="shared" si="10"/>
        <v>8.4915067894420483E-5</v>
      </c>
      <c r="L84" s="6">
        <f t="shared" si="10"/>
        <v>8.6785227777100367E-5</v>
      </c>
      <c r="M84" s="6">
        <f t="shared" si="10"/>
        <v>7.3841606867846394E-5</v>
      </c>
      <c r="N84" s="6">
        <f t="shared" si="10"/>
        <v>3.2895945856346702E-4</v>
      </c>
      <c r="O84" s="6">
        <f t="shared" si="10"/>
        <v>3.5305784032538522E-4</v>
      </c>
      <c r="P84" s="6">
        <f t="shared" si="10"/>
        <v>3.4675517694593839E-4</v>
      </c>
      <c r="Q84" s="6" t="str">
        <f t="shared" si="10"/>
        <v/>
      </c>
      <c r="R84" s="6">
        <f t="shared" si="10"/>
        <v>9.5262411248884228E-5</v>
      </c>
      <c r="S84" s="6">
        <f t="shared" si="10"/>
        <v>1.0479193629627043E-4</v>
      </c>
      <c r="T84" s="6">
        <f t="shared" si="10"/>
        <v>9.6210727947535274E-5</v>
      </c>
      <c r="U84" s="6">
        <f t="shared" si="10"/>
        <v>9.0787794190530001E-5</v>
      </c>
      <c r="V84" s="6">
        <f t="shared" si="10"/>
        <v>7.8457539910080956E-5</v>
      </c>
      <c r="W84" s="6">
        <f t="shared" si="10"/>
        <v>9.0787794190530001E-5</v>
      </c>
      <c r="X84" s="6">
        <f t="shared" si="10"/>
        <v>9.3591763793244071E-5</v>
      </c>
      <c r="Y84" s="6" t="str">
        <f t="shared" si="10"/>
        <v/>
      </c>
      <c r="Z84" s="6">
        <f t="shared" si="10"/>
        <v>1.2224885417522275E-4</v>
      </c>
      <c r="AA84" s="6">
        <f t="shared" si="10"/>
        <v>7.5997735988299721E-5</v>
      </c>
      <c r="AB84" s="6">
        <f t="shared" si="10"/>
        <v>1.2092962193592188E-4</v>
      </c>
      <c r="AC84" s="6">
        <f t="shared" si="10"/>
        <v>7.7933592346768194E-5</v>
      </c>
      <c r="AD84" s="6">
        <f t="shared" si="13"/>
        <v>1.1022789180573462E-4</v>
      </c>
      <c r="AE84" s="6" t="str">
        <f t="shared" si="11"/>
        <v/>
      </c>
    </row>
    <row r="85" spans="3:31" x14ac:dyDescent="0.15">
      <c r="C85">
        <v>750</v>
      </c>
      <c r="D85" s="6">
        <f t="shared" si="12"/>
        <v>3.3643529320496253E-4</v>
      </c>
      <c r="E85" s="6">
        <f t="shared" si="12"/>
        <v>3.6044266940164744E-4</v>
      </c>
      <c r="F85" s="6">
        <f t="shared" si="12"/>
        <v>3.5356781466309057E-4</v>
      </c>
      <c r="G85" s="6" t="str">
        <f t="shared" si="10"/>
        <v/>
      </c>
      <c r="H85" s="6">
        <f t="shared" si="10"/>
        <v>1.0624302260443015E-4</v>
      </c>
      <c r="I85" s="6">
        <f t="shared" si="10"/>
        <v>9.8463612163814522E-5</v>
      </c>
      <c r="J85" s="6">
        <f t="shared" si="10"/>
        <v>9.8463612163814522E-5</v>
      </c>
      <c r="K85" s="6">
        <f t="shared" si="10"/>
        <v>9.5719609231079955E-5</v>
      </c>
      <c r="L85" s="6">
        <f t="shared" si="10"/>
        <v>9.7915508879773566E-5</v>
      </c>
      <c r="M85" s="6">
        <f t="shared" si="10"/>
        <v>8.3426861028602337E-5</v>
      </c>
      <c r="N85" s="6">
        <f t="shared" si="10"/>
        <v>3.7155872799500951E-4</v>
      </c>
      <c r="O85" s="6">
        <f t="shared" si="10"/>
        <v>3.9787088795801531E-4</v>
      </c>
      <c r="P85" s="6">
        <f t="shared" si="10"/>
        <v>3.9125382340768773E-4</v>
      </c>
      <c r="Q85" s="6" t="str">
        <f t="shared" si="10"/>
        <v/>
      </c>
      <c r="R85" s="6">
        <f t="shared" si="10"/>
        <v>1.0748731412299119E-4</v>
      </c>
      <c r="S85" s="6">
        <f t="shared" si="10"/>
        <v>1.1828882060856531E-4</v>
      </c>
      <c r="T85" s="6">
        <f t="shared" si="10"/>
        <v>1.085348603654942E-4</v>
      </c>
      <c r="U85" s="6">
        <f t="shared" si="10"/>
        <v>1.0225488427988043E-4</v>
      </c>
      <c r="V85" s="6">
        <f t="shared" ref="G85:AC96" si="14">IF(AND(V$69 &lt; $C85, $C85 &lt; V$70), EXP(LN(V$66) + V$67*LN($C85) - V$68/$C85)/10000, "")</f>
        <v>8.8384396284213858E-5</v>
      </c>
      <c r="W85" s="6">
        <f t="shared" si="14"/>
        <v>1.0225488427988043E-4</v>
      </c>
      <c r="X85" s="6">
        <f t="shared" si="14"/>
        <v>1.0545665902950733E-4</v>
      </c>
      <c r="Y85" s="6" t="str">
        <f t="shared" si="14"/>
        <v/>
      </c>
      <c r="Z85" s="6">
        <f t="shared" si="14"/>
        <v>1.368184851982437E-4</v>
      </c>
      <c r="AA85" s="6">
        <f t="shared" si="14"/>
        <v>8.572451193843886E-5</v>
      </c>
      <c r="AB85" s="6">
        <f t="shared" si="14"/>
        <v>1.3534202672488144E-4</v>
      </c>
      <c r="AC85" s="6">
        <f t="shared" si="14"/>
        <v>8.7819147618343378E-5</v>
      </c>
      <c r="AD85" s="6">
        <f t="shared" si="13"/>
        <v>1.2588428136961239E-4</v>
      </c>
      <c r="AE85" s="6" t="str">
        <f t="shared" si="11"/>
        <v/>
      </c>
    </row>
    <row r="86" spans="3:31" x14ac:dyDescent="0.15">
      <c r="C86">
        <v>800</v>
      </c>
      <c r="D86" s="6">
        <f t="shared" si="12"/>
        <v>3.7666200580353294E-4</v>
      </c>
      <c r="E86" s="6">
        <f t="shared" si="12"/>
        <v>4.0249947175085275E-4</v>
      </c>
      <c r="F86" s="6">
        <f t="shared" si="12"/>
        <v>3.9530689309774783E-4</v>
      </c>
      <c r="G86" s="6" t="str">
        <f t="shared" si="14"/>
        <v/>
      </c>
      <c r="H86" s="6">
        <f t="shared" si="14"/>
        <v>1.1921521585481004E-4</v>
      </c>
      <c r="I86" s="6">
        <f t="shared" si="14"/>
        <v>1.1025088585956994E-4</v>
      </c>
      <c r="J86" s="6">
        <f t="shared" si="14"/>
        <v>1.1025088585956994E-4</v>
      </c>
      <c r="K86" s="6">
        <f t="shared" si="14"/>
        <v>1.0706777587296475E-4</v>
      </c>
      <c r="L86" s="6">
        <f t="shared" si="14"/>
        <v>1.0961594264046715E-4</v>
      </c>
      <c r="M86" s="6">
        <f t="shared" si="14"/>
        <v>9.3468617475939459E-5</v>
      </c>
      <c r="N86" s="6">
        <f t="shared" si="14"/>
        <v>4.1638796128510539E-4</v>
      </c>
      <c r="O86" s="6">
        <f t="shared" si="14"/>
        <v>4.4492613033934842E-4</v>
      </c>
      <c r="P86" s="6">
        <f t="shared" si="14"/>
        <v>4.3803504828270252E-4</v>
      </c>
      <c r="Q86" s="6" t="str">
        <f t="shared" si="14"/>
        <v/>
      </c>
      <c r="R86" s="6">
        <f t="shared" si="14"/>
        <v>1.203392989787645E-4</v>
      </c>
      <c r="S86" s="6">
        <f t="shared" si="14"/>
        <v>1.3245002345849824E-4</v>
      </c>
      <c r="T86" s="6">
        <f t="shared" si="14"/>
        <v>1.2148857330618886E-4</v>
      </c>
      <c r="U86" s="6">
        <f t="shared" si="14"/>
        <v>1.1428930218534722E-4</v>
      </c>
      <c r="V86" s="6">
        <f t="shared" si="14"/>
        <v>9.8739748555289752E-5</v>
      </c>
      <c r="W86" s="6">
        <f t="shared" si="14"/>
        <v>1.1428930218534722E-4</v>
      </c>
      <c r="X86" s="6">
        <f t="shared" si="14"/>
        <v>1.1791354603170873E-4</v>
      </c>
      <c r="Y86" s="6" t="str">
        <f t="shared" si="14"/>
        <v/>
      </c>
      <c r="Z86" s="6">
        <f t="shared" si="14"/>
        <v>1.5201542383157948E-4</v>
      </c>
      <c r="AA86" s="6">
        <f t="shared" si="14"/>
        <v>9.5913392415481336E-5</v>
      </c>
      <c r="AB86" s="6">
        <f t="shared" si="14"/>
        <v>1.5037496961756974E-4</v>
      </c>
      <c r="AC86" s="6">
        <f t="shared" si="14"/>
        <v>9.8140894094645575E-5</v>
      </c>
      <c r="AD86" s="6">
        <f t="shared" si="13"/>
        <v>1.4228458875952083E-4</v>
      </c>
      <c r="AE86" s="6" t="str">
        <f t="shared" si="11"/>
        <v/>
      </c>
    </row>
    <row r="87" spans="3:31" x14ac:dyDescent="0.15">
      <c r="C87">
        <v>850</v>
      </c>
      <c r="D87" s="6">
        <f t="shared" si="12"/>
        <v>4.1882004348170725E-4</v>
      </c>
      <c r="E87" s="6">
        <f t="shared" si="12"/>
        <v>4.464653919774814E-4</v>
      </c>
      <c r="F87" s="6">
        <f t="shared" si="12"/>
        <v>4.3899252206422456E-4</v>
      </c>
      <c r="G87" s="6" t="str">
        <f t="shared" si="14"/>
        <v/>
      </c>
      <c r="H87" s="6">
        <f t="shared" si="14"/>
        <v>1.3283999331910139E-4</v>
      </c>
      <c r="I87" s="6">
        <f t="shared" si="14"/>
        <v>1.2260562296000812E-4</v>
      </c>
      <c r="J87" s="6">
        <f t="shared" si="14"/>
        <v>1.2260562296000812E-4</v>
      </c>
      <c r="K87" s="6">
        <f t="shared" si="14"/>
        <v>1.1895037588668531E-4</v>
      </c>
      <c r="L87" s="6">
        <f t="shared" si="14"/>
        <v>1.2187735954993717E-4</v>
      </c>
      <c r="M87" s="6">
        <f t="shared" si="14"/>
        <v>1.0395575085807987E-4</v>
      </c>
      <c r="N87" s="6">
        <f t="shared" si="14"/>
        <v>4.6341356410722358E-4</v>
      </c>
      <c r="O87" s="6">
        <f t="shared" si="14"/>
        <v>4.9418508555617582E-4</v>
      </c>
      <c r="P87" s="6">
        <f t="shared" si="14"/>
        <v>4.8706228698831096E-4</v>
      </c>
      <c r="Q87" s="6" t="str">
        <f t="shared" si="14"/>
        <v/>
      </c>
      <c r="R87" s="6">
        <f t="shared" si="14"/>
        <v>1.338083206011844E-4</v>
      </c>
      <c r="S87" s="6">
        <f t="shared" si="14"/>
        <v>1.4726211980358573E-4</v>
      </c>
      <c r="T87" s="6">
        <f t="shared" si="14"/>
        <v>1.3506166147267472E-4</v>
      </c>
      <c r="U87" s="6">
        <f t="shared" si="14"/>
        <v>1.2688102295719977E-4</v>
      </c>
      <c r="V87" s="6">
        <f t="shared" si="14"/>
        <v>1.0951058198528562E-4</v>
      </c>
      <c r="W87" s="6">
        <f t="shared" si="14"/>
        <v>1.2688102295719977E-4</v>
      </c>
      <c r="X87" s="6">
        <f t="shared" si="14"/>
        <v>1.3095218949956626E-4</v>
      </c>
      <c r="Y87" s="6" t="str">
        <f t="shared" si="14"/>
        <v/>
      </c>
      <c r="Z87" s="6">
        <f t="shared" si="14"/>
        <v>1.6782493308047778E-4</v>
      </c>
      <c r="AA87" s="6">
        <f t="shared" si="14"/>
        <v>1.065538479276781E-4</v>
      </c>
      <c r="AB87" s="6">
        <f t="shared" si="14"/>
        <v>1.6601387265155189E-4</v>
      </c>
      <c r="AC87" s="6">
        <f t="shared" si="14"/>
        <v>1.0888634618020409E-4</v>
      </c>
      <c r="AD87" s="6">
        <f t="shared" si="13"/>
        <v>1.5939825783514404E-4</v>
      </c>
      <c r="AE87" s="6" t="str">
        <f t="shared" si="11"/>
        <v/>
      </c>
    </row>
    <row r="88" spans="3:31" x14ac:dyDescent="0.15">
      <c r="C88">
        <v>900</v>
      </c>
      <c r="D88" s="6">
        <f t="shared" si="12"/>
        <v>4.6288033334761637E-4</v>
      </c>
      <c r="E88" s="6">
        <f t="shared" si="12"/>
        <v>4.9230713281198882E-4</v>
      </c>
      <c r="F88" s="6">
        <f t="shared" si="12"/>
        <v>4.8459295787045987E-4</v>
      </c>
      <c r="G88" s="6" t="str">
        <f t="shared" si="14"/>
        <v/>
      </c>
      <c r="H88" s="6">
        <f t="shared" si="14"/>
        <v>1.4710889795279276E-4</v>
      </c>
      <c r="I88" s="6">
        <f t="shared" si="14"/>
        <v>1.3551934908116216E-4</v>
      </c>
      <c r="J88" s="6">
        <f t="shared" si="14"/>
        <v>1.3551934908116216E-4</v>
      </c>
      <c r="K88" s="6">
        <f t="shared" si="14"/>
        <v>1.3135891727037076E-4</v>
      </c>
      <c r="L88" s="6">
        <f t="shared" si="14"/>
        <v>1.3469128141115522E-4</v>
      </c>
      <c r="M88" s="6">
        <f t="shared" si="14"/>
        <v>1.148781055727581E-4</v>
      </c>
      <c r="N88" s="6">
        <f t="shared" si="14"/>
        <v>5.126044437011746E-4</v>
      </c>
      <c r="O88" s="6">
        <f t="shared" si="14"/>
        <v>5.4561221087034734E-4</v>
      </c>
      <c r="P88" s="6">
        <f t="shared" si="14"/>
        <v>5.3830172951607736E-4</v>
      </c>
      <c r="Q88" s="6" t="str">
        <f t="shared" si="14"/>
        <v/>
      </c>
      <c r="R88" s="6">
        <f t="shared" si="14"/>
        <v>1.4788509052639494E-4</v>
      </c>
      <c r="S88" s="6">
        <f t="shared" si="14"/>
        <v>1.627127745554542E-4</v>
      </c>
      <c r="T88" s="6">
        <f t="shared" si="14"/>
        <v>1.4924469015471052E-4</v>
      </c>
      <c r="U88" s="6">
        <f t="shared" si="14"/>
        <v>1.4002079197834719E-4</v>
      </c>
      <c r="V88" s="6">
        <f t="shared" si="14"/>
        <v>1.206851067741443E-4</v>
      </c>
      <c r="W88" s="6">
        <f t="shared" si="14"/>
        <v>1.4002079197834719E-4</v>
      </c>
      <c r="X88" s="6">
        <f t="shared" si="14"/>
        <v>1.4456313707161052E-4</v>
      </c>
      <c r="Y88" s="6" t="str">
        <f t="shared" si="14"/>
        <v/>
      </c>
      <c r="Z88" s="6">
        <f t="shared" si="14"/>
        <v>1.8423348666980099E-4</v>
      </c>
      <c r="AA88" s="6">
        <f t="shared" si="14"/>
        <v>1.1763623785814907E-4</v>
      </c>
      <c r="AB88" s="6">
        <f t="shared" si="14"/>
        <v>1.822453555186881E-4</v>
      </c>
      <c r="AC88" s="6">
        <f t="shared" si="14"/>
        <v>1.2004416578405228E-4</v>
      </c>
      <c r="AD88" s="6">
        <f t="shared" si="13"/>
        <v>1.7719798035250659E-4</v>
      </c>
      <c r="AE88" s="6" t="str">
        <f t="shared" si="11"/>
        <v/>
      </c>
    </row>
    <row r="89" spans="3:31" x14ac:dyDescent="0.15">
      <c r="C89">
        <v>950</v>
      </c>
      <c r="D89" s="6">
        <f t="shared" si="12"/>
        <v>5.08815867981646E-4</v>
      </c>
      <c r="E89" s="6">
        <f t="shared" si="12"/>
        <v>5.3999383551602909E-4</v>
      </c>
      <c r="F89" s="6">
        <f t="shared" si="12"/>
        <v>5.3207874856912353E-4</v>
      </c>
      <c r="G89" s="6" t="str">
        <f t="shared" si="14"/>
        <v/>
      </c>
      <c r="H89" s="6">
        <f t="shared" si="14"/>
        <v>1.6201405729398852E-4</v>
      </c>
      <c r="I89" s="6">
        <f t="shared" si="14"/>
        <v>1.4898419096906707E-4</v>
      </c>
      <c r="J89" s="6">
        <f t="shared" si="14"/>
        <v>1.4898419096906707E-4</v>
      </c>
      <c r="K89" s="6">
        <f t="shared" si="14"/>
        <v>1.4428551784874329E-4</v>
      </c>
      <c r="L89" s="6">
        <f t="shared" si="14"/>
        <v>1.4804983282211179E-4</v>
      </c>
      <c r="M89" s="6">
        <f t="shared" si="14"/>
        <v>1.2622635799364065E-4</v>
      </c>
      <c r="N89" s="6">
        <f t="shared" si="14"/>
        <v>5.6393169069806086E-4</v>
      </c>
      <c r="O89" s="6">
        <f t="shared" si="14"/>
        <v>5.991745237220828E-4</v>
      </c>
      <c r="P89" s="6">
        <f t="shared" si="14"/>
        <v>5.9172196787641868E-4</v>
      </c>
      <c r="Q89" s="6" t="str">
        <f t="shared" si="14"/>
        <v/>
      </c>
      <c r="R89" s="6">
        <f t="shared" si="14"/>
        <v>1.6256098018582938E-4</v>
      </c>
      <c r="S89" s="6">
        <f t="shared" si="14"/>
        <v>1.7879059533014972E-4</v>
      </c>
      <c r="T89" s="6">
        <f t="shared" si="14"/>
        <v>1.6402889647905262E-4</v>
      </c>
      <c r="U89" s="6">
        <f t="shared" si="14"/>
        <v>1.5370002530495943E-4</v>
      </c>
      <c r="V89" s="6">
        <f t="shared" si="14"/>
        <v>1.322525751391554E-4</v>
      </c>
      <c r="W89" s="6">
        <f t="shared" si="14"/>
        <v>1.5370002530495943E-4</v>
      </c>
      <c r="X89" s="6">
        <f t="shared" si="14"/>
        <v>1.5873761828461756E-4</v>
      </c>
      <c r="Y89" s="6" t="str">
        <f t="shared" si="14"/>
        <v/>
      </c>
      <c r="Z89" s="6">
        <f t="shared" si="14"/>
        <v>2.0122860650729777E-4</v>
      </c>
      <c r="AA89" s="6">
        <f t="shared" si="14"/>
        <v>1.2915168714391144E-4</v>
      </c>
      <c r="AB89" s="6">
        <f t="shared" si="14"/>
        <v>1.9905707478239901E-4</v>
      </c>
      <c r="AC89" s="6">
        <f t="shared" si="14"/>
        <v>1.3160399365102083E-4</v>
      </c>
      <c r="AD89" s="6">
        <f t="shared" si="13"/>
        <v>1.9565919023853447E-4</v>
      </c>
      <c r="AE89" s="6" t="str">
        <f t="shared" si="11"/>
        <v/>
      </c>
    </row>
    <row r="90" spans="3:31" x14ac:dyDescent="0.15">
      <c r="C90">
        <v>1000</v>
      </c>
      <c r="D90" s="6">
        <f t="shared" si="12"/>
        <v>5.5660145534218257E-4</v>
      </c>
      <c r="E90" s="6">
        <f t="shared" si="12"/>
        <v>5.8949677969255153E-4</v>
      </c>
      <c r="F90" s="6">
        <f t="shared" si="12"/>
        <v>5.8142245403454678E-4</v>
      </c>
      <c r="G90" s="6" t="str">
        <f t="shared" si="14"/>
        <v/>
      </c>
      <c r="H90" s="6">
        <f t="shared" si="14"/>
        <v>1.7754811371529575E-4</v>
      </c>
      <c r="I90" s="6">
        <f t="shared" si="14"/>
        <v>1.6299280377370516E-4</v>
      </c>
      <c r="J90" s="6">
        <f t="shared" si="14"/>
        <v>1.6299280377370516E-4</v>
      </c>
      <c r="K90" s="6">
        <f t="shared" si="14"/>
        <v>1.5772283100194784E-4</v>
      </c>
      <c r="L90" s="6">
        <f t="shared" si="14"/>
        <v>1.6194566815692143E-4</v>
      </c>
      <c r="M90" s="6">
        <f t="shared" si="14"/>
        <v>1.3799190492169141E-4</v>
      </c>
      <c r="N90" s="6">
        <f t="shared" si="14"/>
        <v>6.173683164039487E-4</v>
      </c>
      <c r="O90" s="6">
        <f t="shared" si="14"/>
        <v>6.5484128940709093E-4</v>
      </c>
      <c r="P90" s="6">
        <f t="shared" si="14"/>
        <v>6.4729370525416709E-4</v>
      </c>
      <c r="Q90" s="6" t="str">
        <f t="shared" si="14"/>
        <v/>
      </c>
      <c r="R90" s="6">
        <f t="shared" si="14"/>
        <v>1.7782794100389216E-4</v>
      </c>
      <c r="S90" s="6">
        <f t="shared" si="14"/>
        <v>1.9548501215304055E-4</v>
      </c>
      <c r="T90" s="6">
        <f t="shared" si="14"/>
        <v>1.7940610795933622E-4</v>
      </c>
      <c r="U90" s="6">
        <f t="shared" si="14"/>
        <v>1.679107275784317E-4</v>
      </c>
      <c r="V90" s="6">
        <f t="shared" si="14"/>
        <v>1.4420313451040604E-4</v>
      </c>
      <c r="W90" s="6">
        <f t="shared" si="14"/>
        <v>1.679107275784317E-4</v>
      </c>
      <c r="X90" s="6">
        <f t="shared" si="14"/>
        <v>1.7346746131819793E-4</v>
      </c>
      <c r="Y90" s="6" t="str">
        <f t="shared" si="14"/>
        <v/>
      </c>
      <c r="Z90" s="6">
        <f t="shared" si="14"/>
        <v>2.1879872953523688E-4</v>
      </c>
      <c r="AA90" s="6">
        <f t="shared" si="14"/>
        <v>1.4109198600296521E-4</v>
      </c>
      <c r="AB90" s="6">
        <f t="shared" si="14"/>
        <v>2.1643759216615171E-4</v>
      </c>
      <c r="AC90" s="6">
        <f t="shared" si="14"/>
        <v>1.4355631361751434E-4</v>
      </c>
      <c r="AD90" s="6">
        <f t="shared" si="13"/>
        <v>2.1475965629628603E-4</v>
      </c>
      <c r="AE90" s="6" t="str">
        <f t="shared" si="11"/>
        <v/>
      </c>
    </row>
    <row r="91" spans="3:31" x14ac:dyDescent="0.15">
      <c r="C91">
        <v>1050</v>
      </c>
      <c r="D91" s="6">
        <f t="shared" si="12"/>
        <v>6.0621351020348848E-4</v>
      </c>
      <c r="E91" s="6">
        <f t="shared" si="12"/>
        <v>6.4078913350851675E-4</v>
      </c>
      <c r="F91" s="6">
        <f t="shared" si="12"/>
        <v>6.3259841280028793E-4</v>
      </c>
      <c r="G91" s="6" t="str">
        <f t="shared" si="14"/>
        <v/>
      </c>
      <c r="H91" s="6">
        <f t="shared" si="14"/>
        <v>1.937041661441573E-4</v>
      </c>
      <c r="I91" s="6">
        <f t="shared" si="14"/>
        <v>1.7753831039346438E-4</v>
      </c>
      <c r="J91" s="6">
        <f t="shared" si="14"/>
        <v>1.7753831039346438E-4</v>
      </c>
      <c r="K91" s="6">
        <f t="shared" si="14"/>
        <v>1.7166398377693601E-4</v>
      </c>
      <c r="L91" s="6">
        <f t="shared" si="14"/>
        <v>1.7637191067629792E-4</v>
      </c>
      <c r="M91" s="6">
        <f t="shared" si="14"/>
        <v>1.5016677214892943E-4</v>
      </c>
      <c r="N91" s="6">
        <f t="shared" si="14"/>
        <v>6.7288903352729853E-4</v>
      </c>
      <c r="O91" s="6">
        <f t="shared" si="14"/>
        <v>7.1258376088284515E-4</v>
      </c>
      <c r="P91" s="6">
        <f t="shared" si="14"/>
        <v>7.0498951346348131E-4</v>
      </c>
      <c r="Q91" s="6" t="str">
        <f t="shared" si="14"/>
        <v/>
      </c>
      <c r="R91" s="6">
        <f t="shared" si="14"/>
        <v>1.9367843776469277E-4</v>
      </c>
      <c r="S91" s="6">
        <f t="shared" si="14"/>
        <v>2.1278617802750647E-4</v>
      </c>
      <c r="T91" s="6">
        <f t="shared" si="14"/>
        <v>1.9536867458347989E-4</v>
      </c>
      <c r="U91" s="6">
        <f t="shared" si="14"/>
        <v>1.8264542366918328E-4</v>
      </c>
      <c r="V91" s="6">
        <f t="shared" si="14"/>
        <v>1.5652770818478005E-4</v>
      </c>
      <c r="W91" s="6">
        <f t="shared" si="14"/>
        <v>1.8264542366918328E-4</v>
      </c>
      <c r="X91" s="6">
        <f t="shared" si="14"/>
        <v>1.8874502364315144E-4</v>
      </c>
      <c r="Y91" s="6" t="str">
        <f t="shared" si="14"/>
        <v/>
      </c>
      <c r="Z91" s="6">
        <f t="shared" si="14"/>
        <v>2.3693309742636623E-4</v>
      </c>
      <c r="AA91" s="6">
        <f t="shared" si="14"/>
        <v>1.5344950741207617E-4</v>
      </c>
      <c r="AB91" s="6">
        <f t="shared" si="14"/>
        <v>2.3437626543975089E-4</v>
      </c>
      <c r="AC91" s="6">
        <f t="shared" si="14"/>
        <v>1.5589234196498072E-4</v>
      </c>
      <c r="AD91" s="6">
        <f t="shared" si="13"/>
        <v>2.3447915112721028E-4</v>
      </c>
      <c r="AE91" s="6" t="str">
        <f t="shared" si="11"/>
        <v/>
      </c>
    </row>
    <row r="92" spans="3:31" x14ac:dyDescent="0.15">
      <c r="C92">
        <v>1100</v>
      </c>
      <c r="D92" s="6">
        <f t="shared" si="12"/>
        <v>6.5762987854027955E-4</v>
      </c>
      <c r="E92" s="6">
        <f t="shared" si="12"/>
        <v>6.9384574382141333E-4</v>
      </c>
      <c r="F92" s="6">
        <f t="shared" si="12"/>
        <v>6.8558254594833494E-4</v>
      </c>
      <c r="G92" s="6" t="str">
        <f t="shared" si="14"/>
        <v/>
      </c>
      <c r="H92" s="6">
        <f t="shared" si="14"/>
        <v>2.1047572089836586E-4</v>
      </c>
      <c r="I92" s="6">
        <f t="shared" si="14"/>
        <v>1.9261425039596877E-4</v>
      </c>
      <c r="J92" s="6">
        <f t="shared" si="14"/>
        <v>1.9261425039596877E-4</v>
      </c>
      <c r="K92" s="6">
        <f t="shared" si="14"/>
        <v>1.86102524814165E-4</v>
      </c>
      <c r="L92" s="6">
        <f t="shared" si="14"/>
        <v>1.9132210125951098E-4</v>
      </c>
      <c r="M92" s="6">
        <f t="shared" si="14"/>
        <v>1.6274353867954034E-4</v>
      </c>
      <c r="N92" s="6">
        <f t="shared" si="14"/>
        <v>7.3047007139788391E-4</v>
      </c>
      <c r="O92" s="6">
        <f t="shared" si="14"/>
        <v>7.7237495988715375E-4</v>
      </c>
      <c r="P92" s="6">
        <f t="shared" si="14"/>
        <v>7.6478362871776871E-4</v>
      </c>
      <c r="Q92" s="6" t="str">
        <f t="shared" si="14"/>
        <v/>
      </c>
      <c r="R92" s="6">
        <f t="shared" si="14"/>
        <v>2.1010539250488161E-4</v>
      </c>
      <c r="S92" s="6">
        <f t="shared" si="14"/>
        <v>2.3068488588806385E-4</v>
      </c>
      <c r="T92" s="6">
        <f t="shared" si="14"/>
        <v>2.1190941163839813E-4</v>
      </c>
      <c r="U92" s="6">
        <f t="shared" si="14"/>
        <v>1.9789710119814984E-4</v>
      </c>
      <c r="V92" s="6">
        <f t="shared" si="14"/>
        <v>1.6921789718060963E-4</v>
      </c>
      <c r="W92" s="6">
        <f t="shared" si="14"/>
        <v>1.9789710119814984E-4</v>
      </c>
      <c r="X92" s="6">
        <f t="shared" si="14"/>
        <v>2.0456313368733908E-4</v>
      </c>
      <c r="Y92" s="6" t="str">
        <f t="shared" si="14"/>
        <v/>
      </c>
      <c r="Z92" s="6" t="str">
        <f t="shared" si="14"/>
        <v/>
      </c>
      <c r="AA92" s="6" t="str">
        <f t="shared" si="14"/>
        <v/>
      </c>
      <c r="AB92" s="6" t="str">
        <f t="shared" si="14"/>
        <v/>
      </c>
      <c r="AC92" s="6">
        <f t="shared" si="14"/>
        <v>1.6860393620054593E-4</v>
      </c>
      <c r="AD92" s="6">
        <f t="shared" si="13"/>
        <v>2.5479917960750411E-4</v>
      </c>
      <c r="AE92" s="6" t="str">
        <f t="shared" si="11"/>
        <v/>
      </c>
    </row>
    <row r="93" spans="3:31" x14ac:dyDescent="0.15">
      <c r="C93">
        <v>1150</v>
      </c>
      <c r="D93" s="6">
        <f t="shared" si="12"/>
        <v>7.1082968836525407E-4</v>
      </c>
      <c r="E93" s="6">
        <f t="shared" si="12"/>
        <v>7.486429582780886E-4</v>
      </c>
      <c r="F93" s="6">
        <f t="shared" si="12"/>
        <v>7.4035219071473253E-4</v>
      </c>
      <c r="G93" s="6" t="str">
        <f t="shared" si="14"/>
        <v/>
      </c>
      <c r="H93" s="6">
        <f t="shared" si="14"/>
        <v>2.2785664985349255E-4</v>
      </c>
      <c r="I93" s="6">
        <f t="shared" si="14"/>
        <v>2.082145366285903E-4</v>
      </c>
      <c r="J93" s="6">
        <f t="shared" si="14"/>
        <v>2.082145366285903E-4</v>
      </c>
      <c r="K93" s="6">
        <f t="shared" si="14"/>
        <v>2.0103238014929987E-4</v>
      </c>
      <c r="L93" s="6">
        <f t="shared" si="14"/>
        <v>2.0679015486104238E-4</v>
      </c>
      <c r="M93" s="6">
        <f t="shared" si="14"/>
        <v>1.7571527330474142E-4</v>
      </c>
      <c r="N93" s="6">
        <f t="shared" si="14"/>
        <v>7.9008901890058618E-4</v>
      </c>
      <c r="O93" s="6">
        <f t="shared" si="14"/>
        <v>8.3418949119545903E-4</v>
      </c>
      <c r="P93" s="6">
        <f t="shared" si="14"/>
        <v>8.2665177816278689E-4</v>
      </c>
      <c r="Q93" s="6" t="str">
        <f t="shared" si="14"/>
        <v/>
      </c>
      <c r="R93" s="6">
        <f t="shared" si="14"/>
        <v>2.271021368579086E-4</v>
      </c>
      <c r="S93" s="6">
        <f t="shared" si="14"/>
        <v>2.4917249858744702E-4</v>
      </c>
      <c r="T93" s="6">
        <f t="shared" si="14"/>
        <v>2.2902155115437148E-4</v>
      </c>
      <c r="U93" s="6">
        <f t="shared" si="14"/>
        <v>2.1365916178020763E-4</v>
      </c>
      <c r="V93" s="6">
        <f t="shared" si="14"/>
        <v>1.8226589868932904E-4</v>
      </c>
      <c r="W93" s="6">
        <f t="shared" si="14"/>
        <v>2.1365916178020763E-4</v>
      </c>
      <c r="X93" s="6">
        <f t="shared" si="14"/>
        <v>2.2091504133835165E-4</v>
      </c>
      <c r="Y93" s="6" t="str">
        <f t="shared" si="14"/>
        <v/>
      </c>
      <c r="Z93" s="6" t="str">
        <f t="shared" si="14"/>
        <v/>
      </c>
      <c r="AA93" s="6" t="str">
        <f t="shared" si="14"/>
        <v/>
      </c>
      <c r="AB93" s="6" t="str">
        <f t="shared" si="14"/>
        <v/>
      </c>
      <c r="AC93" s="6">
        <f t="shared" si="14"/>
        <v>1.8168351908362285E-4</v>
      </c>
      <c r="AD93" s="6">
        <f t="shared" si="13"/>
        <v>2.7570275432371613E-4</v>
      </c>
      <c r="AE93" s="6" t="str">
        <f t="shared" si="11"/>
        <v/>
      </c>
    </row>
    <row r="94" spans="3:31" x14ac:dyDescent="0.15">
      <c r="C94">
        <v>1200</v>
      </c>
      <c r="D94" s="6">
        <f t="shared" si="12"/>
        <v>7.6579322203749578E-4</v>
      </c>
      <c r="E94" s="6">
        <f t="shared" si="12"/>
        <v>8.0515847331313136E-4</v>
      </c>
      <c r="F94" s="6">
        <f t="shared" si="12"/>
        <v>7.968859581898919E-4</v>
      </c>
      <c r="G94" s="6" t="str">
        <f t="shared" si="14"/>
        <v/>
      </c>
      <c r="H94" s="6">
        <f t="shared" si="14"/>
        <v>2.4584115457164358E-4</v>
      </c>
      <c r="I94" s="6">
        <f t="shared" si="14"/>
        <v>2.2433341807100317E-4</v>
      </c>
      <c r="J94" s="6">
        <f t="shared" si="14"/>
        <v>2.2433341807100317E-4</v>
      </c>
      <c r="K94" s="6">
        <f t="shared" si="14"/>
        <v>2.1644781540234646E-4</v>
      </c>
      <c r="L94" s="6">
        <f t="shared" si="14"/>
        <v>2.2277032323678509E-4</v>
      </c>
      <c r="M94" s="6">
        <f t="shared" si="14"/>
        <v>1.8907548104327059E-4</v>
      </c>
      <c r="N94" s="6">
        <f t="shared" si="14"/>
        <v>8.5172468992096291E-4</v>
      </c>
      <c r="O94" s="6">
        <f t="shared" si="14"/>
        <v>8.9800338375170151E-4</v>
      </c>
      <c r="P94" s="6">
        <f t="shared" si="14"/>
        <v>8.9057103137906801E-4</v>
      </c>
      <c r="Q94" s="6" t="str">
        <f t="shared" si="14"/>
        <v/>
      </c>
      <c r="R94" s="6">
        <f t="shared" si="14"/>
        <v>2.4466237125798587E-4</v>
      </c>
      <c r="S94" s="6">
        <f t="shared" si="14"/>
        <v>2.6824088937324361E-4</v>
      </c>
      <c r="T94" s="6">
        <f t="shared" si="14"/>
        <v>2.4669870034463342E-4</v>
      </c>
      <c r="U94" s="6">
        <f t="shared" si="14"/>
        <v>2.2992537933778204E-4</v>
      </c>
      <c r="V94" s="6">
        <f t="shared" si="14"/>
        <v>1.9566443768328435E-4</v>
      </c>
      <c r="W94" s="6">
        <f t="shared" si="14"/>
        <v>2.2992537933778204E-4</v>
      </c>
      <c r="X94" s="6">
        <f t="shared" si="14"/>
        <v>2.3779437561159816E-4</v>
      </c>
      <c r="Y94" s="6" t="str">
        <f t="shared" si="14"/>
        <v/>
      </c>
      <c r="Z94" s="6" t="str">
        <f t="shared" si="14"/>
        <v/>
      </c>
      <c r="AA94" s="6" t="str">
        <f t="shared" si="14"/>
        <v/>
      </c>
      <c r="AB94" s="6" t="str">
        <f t="shared" si="14"/>
        <v/>
      </c>
      <c r="AC94" s="6">
        <f t="shared" si="14"/>
        <v>1.95124014766255E-4</v>
      </c>
      <c r="AD94" s="6">
        <f t="shared" si="13"/>
        <v>2.9717420836714275E-4</v>
      </c>
      <c r="AE94" s="6" t="str">
        <f t="shared" si="11"/>
        <v/>
      </c>
    </row>
    <row r="95" spans="3:31" x14ac:dyDescent="0.15">
      <c r="C95">
        <v>1250</v>
      </c>
      <c r="D95" s="6">
        <f t="shared" si="12"/>
        <v>8.2250180617003926E-4</v>
      </c>
      <c r="E95" s="6">
        <f t="shared" si="12"/>
        <v>8.6337120333662232E-4</v>
      </c>
      <c r="F95" s="6">
        <f t="shared" si="12"/>
        <v>8.5516361074929287E-4</v>
      </c>
      <c r="G95" s="6" t="str">
        <f t="shared" si="14"/>
        <v/>
      </c>
      <c r="H95" s="6">
        <f t="shared" si="14"/>
        <v>2.6442373532461881E-4</v>
      </c>
      <c r="I95" s="6">
        <f t="shared" si="14"/>
        <v>2.4096544780467655E-4</v>
      </c>
      <c r="J95" s="6">
        <f t="shared" si="14"/>
        <v>2.4096544780467655E-4</v>
      </c>
      <c r="K95" s="6">
        <f t="shared" si="14"/>
        <v>2.3234340319896768E-4</v>
      </c>
      <c r="L95" s="6">
        <f t="shared" si="14"/>
        <v>2.392571628089946E-4</v>
      </c>
      <c r="M95" s="6">
        <f t="shared" si="14"/>
        <v>2.0281805754704236E-4</v>
      </c>
      <c r="N95" s="6">
        <f t="shared" si="14"/>
        <v>9.1535700725620367E-4</v>
      </c>
      <c r="O95" s="6">
        <f t="shared" si="14"/>
        <v>9.6379395380819606E-4</v>
      </c>
      <c r="P95" s="6">
        <f t="shared" si="14"/>
        <v>9.5651967235109935E-4</v>
      </c>
      <c r="Q95" s="6" t="str">
        <f t="shared" si="14"/>
        <v/>
      </c>
      <c r="R95" s="6">
        <f t="shared" si="14"/>
        <v>2.627801297667857E-4</v>
      </c>
      <c r="S95" s="6">
        <f t="shared" si="14"/>
        <v>2.8788239089528212E-4</v>
      </c>
      <c r="T95" s="6">
        <f t="shared" si="14"/>
        <v>2.6493480577796338E-4</v>
      </c>
      <c r="U95" s="6">
        <f t="shared" si="14"/>
        <v>2.4668986420264404E-4</v>
      </c>
      <c r="V95" s="6">
        <f t="shared" si="14"/>
        <v>2.0940670907077346E-4</v>
      </c>
      <c r="W95" s="6">
        <f t="shared" si="14"/>
        <v>2.4668986420264404E-4</v>
      </c>
      <c r="X95" s="6">
        <f t="shared" si="14"/>
        <v>2.5519510818620045E-4</v>
      </c>
      <c r="Y95" s="6" t="str">
        <f t="shared" si="14"/>
        <v/>
      </c>
      <c r="Z95" s="6" t="str">
        <f t="shared" si="14"/>
        <v/>
      </c>
      <c r="AA95" s="6" t="str">
        <f t="shared" si="14"/>
        <v/>
      </c>
      <c r="AB95" s="6" t="str">
        <f t="shared" si="14"/>
        <v/>
      </c>
      <c r="AC95" s="6">
        <f t="shared" si="14"/>
        <v>2.089187946669559E-4</v>
      </c>
      <c r="AD95" s="6">
        <f t="shared" si="13"/>
        <v>3.1919903810512002E-4</v>
      </c>
      <c r="AE95" s="6" t="str">
        <f t="shared" si="11"/>
        <v/>
      </c>
    </row>
    <row r="96" spans="3:31" x14ac:dyDescent="0.15">
      <c r="C96">
        <v>1300</v>
      </c>
      <c r="D96" s="6">
        <f t="shared" si="12"/>
        <v>8.8093771609253459E-4</v>
      </c>
      <c r="E96" s="6">
        <f t="shared" si="12"/>
        <v>9.2326116741476443E-4</v>
      </c>
      <c r="F96" s="6">
        <f t="shared" si="12"/>
        <v>9.1516595578647775E-4</v>
      </c>
      <c r="G96" s="6" t="str">
        <f t="shared" si="14"/>
        <v/>
      </c>
      <c r="H96" s="6">
        <f t="shared" si="14"/>
        <v>2.8359916417126962E-4</v>
      </c>
      <c r="I96" s="6">
        <f t="shared" si="14"/>
        <v>2.5810545521462035E-4</v>
      </c>
      <c r="J96" s="6">
        <f t="shared" si="14"/>
        <v>2.5810545521462035E-4</v>
      </c>
      <c r="K96" s="6">
        <f t="shared" si="14"/>
        <v>2.4871399491626712E-4</v>
      </c>
      <c r="L96" s="6">
        <f t="shared" si="14"/>
        <v>2.5624550678096777E-4</v>
      </c>
      <c r="M96" s="6">
        <f t="shared" si="14"/>
        <v>2.1693725000178558E-4</v>
      </c>
      <c r="N96" s="6">
        <f t="shared" si="14"/>
        <v>9.8096690180785127E-4</v>
      </c>
      <c r="O96" s="6">
        <f t="shared" si="14"/>
        <v>1.0315396862529715E-3</v>
      </c>
      <c r="P96" s="6">
        <f t="shared" si="14"/>
        <v>1.0244770883632024E-3</v>
      </c>
      <c r="Q96" s="6" t="str">
        <f t="shared" si="14"/>
        <v/>
      </c>
      <c r="R96" s="6">
        <f t="shared" si="14"/>
        <v>2.8144974955033046E-4</v>
      </c>
      <c r="S96" s="6">
        <f t="shared" si="14"/>
        <v>3.0808975121704012E-4</v>
      </c>
      <c r="T96" s="6">
        <f t="shared" si="14"/>
        <v>2.8372412229202818E-4</v>
      </c>
      <c r="U96" s="6">
        <f t="shared" si="14"/>
        <v>2.6394703199914449E-4</v>
      </c>
      <c r="V96" s="6">
        <f t="shared" si="14"/>
        <v>2.2348632839416015E-4</v>
      </c>
      <c r="W96" s="6">
        <f t="shared" si="14"/>
        <v>2.6394703199914449E-4</v>
      </c>
      <c r="X96" s="6">
        <f t="shared" ref="G96:AE100" si="15">IF(AND(X$69 &lt; $C96, $C96 &lt; X$70), EXP(LN(X$66) + X$67*LN($C96) - X$68/$C96)/10000, "")</f>
        <v>2.7311152178940648E-4</v>
      </c>
      <c r="Y96" s="6" t="str">
        <f t="shared" si="15"/>
        <v/>
      </c>
      <c r="Z96" s="6" t="str">
        <f t="shared" si="15"/>
        <v/>
      </c>
      <c r="AA96" s="6" t="str">
        <f t="shared" si="15"/>
        <v/>
      </c>
      <c r="AB96" s="6" t="str">
        <f t="shared" si="15"/>
        <v/>
      </c>
      <c r="AC96" s="6">
        <f t="shared" si="15"/>
        <v>2.2306163124557438E-4</v>
      </c>
      <c r="AD96" s="6">
        <f t="shared" si="13"/>
        <v>3.4176377020364021E-4</v>
      </c>
      <c r="AE96" s="6" t="str">
        <f t="shared" si="11"/>
        <v/>
      </c>
    </row>
    <row r="97" spans="3:31" x14ac:dyDescent="0.15">
      <c r="C97">
        <v>1350</v>
      </c>
      <c r="D97" s="6">
        <f t="shared" si="12"/>
        <v>9.4108409245012245E-4</v>
      </c>
      <c r="E97" s="6">
        <f t="shared" si="12"/>
        <v>9.8480939051127101E-4</v>
      </c>
      <c r="F97" s="6">
        <f t="shared" si="12"/>
        <v>9.7687475302685395E-4</v>
      </c>
      <c r="G97" s="6" t="str">
        <f t="shared" si="15"/>
        <v/>
      </c>
      <c r="H97" s="6">
        <f t="shared" si="15"/>
        <v>3.0336246142037652E-4</v>
      </c>
      <c r="I97" s="6">
        <f t="shared" si="15"/>
        <v>2.7574852172034252E-4</v>
      </c>
      <c r="J97" s="6">
        <f t="shared" si="15"/>
        <v>2.7574852172034252E-4</v>
      </c>
      <c r="K97" s="6">
        <f t="shared" si="15"/>
        <v>2.6555469603220413E-4</v>
      </c>
      <c r="L97" s="6">
        <f t="shared" si="15"/>
        <v>2.7373044079504854E-4</v>
      </c>
      <c r="M97" s="6">
        <f t="shared" si="15"/>
        <v>2.3142762337203919E-4</v>
      </c>
      <c r="N97" s="6">
        <f t="shared" si="15"/>
        <v>1.0485362245248662E-3</v>
      </c>
      <c r="O97" s="6">
        <f t="shared" si="15"/>
        <v>1.1012201310903486E-3</v>
      </c>
      <c r="P97" s="6">
        <f t="shared" si="15"/>
        <v>1.0944236730090872E-3</v>
      </c>
      <c r="Q97" s="6" t="str">
        <f t="shared" si="15"/>
        <v/>
      </c>
      <c r="R97" s="6">
        <f t="shared" si="15"/>
        <v>3.0066584423326591E-4</v>
      </c>
      <c r="S97" s="6">
        <f t="shared" si="15"/>
        <v>3.288560956276495E-4</v>
      </c>
      <c r="T97" s="6">
        <f t="shared" si="15"/>
        <v>3.0306118585910651E-4</v>
      </c>
      <c r="U97" s="6">
        <f t="shared" si="15"/>
        <v>2.8169157650982364E-4</v>
      </c>
      <c r="V97" s="6">
        <f t="shared" si="15"/>
        <v>2.3789728951305089E-4</v>
      </c>
      <c r="W97" s="6">
        <f t="shared" si="15"/>
        <v>2.8169157650982364E-4</v>
      </c>
      <c r="X97" s="6">
        <f t="shared" si="15"/>
        <v>2.9153818262028346E-4</v>
      </c>
      <c r="Y97" s="6" t="str">
        <f t="shared" si="15"/>
        <v/>
      </c>
      <c r="Z97" s="6" t="str">
        <f t="shared" si="15"/>
        <v/>
      </c>
      <c r="AA97" s="6" t="str">
        <f t="shared" si="15"/>
        <v/>
      </c>
      <c r="AB97" s="6" t="str">
        <f t="shared" si="15"/>
        <v/>
      </c>
      <c r="AC97" s="6">
        <f t="shared" si="15"/>
        <v>2.3754665825163795E-4</v>
      </c>
      <c r="AD97" s="6">
        <f t="shared" si="13"/>
        <v>3.6485584842252318E-4</v>
      </c>
      <c r="AE97" s="6" t="str">
        <f t="shared" si="15"/>
        <v/>
      </c>
    </row>
    <row r="98" spans="3:31" x14ac:dyDescent="0.15">
      <c r="C98">
        <v>1400</v>
      </c>
      <c r="D98" s="6">
        <f t="shared" si="12"/>
        <v>1.0029248679977007E-3</v>
      </c>
      <c r="E98" s="6">
        <f t="shared" si="12"/>
        <v>1.0479978169408279E-3</v>
      </c>
      <c r="F98" s="6">
        <f t="shared" si="12"/>
        <v>1.0402726332406145E-3</v>
      </c>
      <c r="G98" s="6" t="str">
        <f t="shared" si="15"/>
        <v/>
      </c>
      <c r="H98" s="6">
        <f t="shared" si="15"/>
        <v>3.2370887494173541E-4</v>
      </c>
      <c r="I98" s="6">
        <f t="shared" si="15"/>
        <v>2.9388995947186674E-4</v>
      </c>
      <c r="J98" s="6">
        <f t="shared" si="15"/>
        <v>2.9388995947186674E-4</v>
      </c>
      <c r="K98" s="6">
        <f t="shared" si="15"/>
        <v>2.8286084450060092E-4</v>
      </c>
      <c r="L98" s="6">
        <f t="shared" si="15"/>
        <v>2.9170728156718113E-4</v>
      </c>
      <c r="M98" s="6">
        <f t="shared" si="15"/>
        <v>2.4628403108037784E-4</v>
      </c>
      <c r="N98" s="6">
        <f t="shared" si="15"/>
        <v>1.1180476690646009E-3</v>
      </c>
      <c r="O98" s="6">
        <f t="shared" si="15"/>
        <v>1.1728158126420088E-3</v>
      </c>
      <c r="P98" s="6">
        <f t="shared" si="15"/>
        <v>1.166340741058028E-3</v>
      </c>
      <c r="Q98" s="6" t="str">
        <f t="shared" si="15"/>
        <v/>
      </c>
      <c r="R98" s="6">
        <f t="shared" si="15"/>
        <v>3.2042328051044746E-4</v>
      </c>
      <c r="S98" s="6">
        <f t="shared" si="15"/>
        <v>3.5017489329615013E-4</v>
      </c>
      <c r="T98" s="6">
        <f t="shared" si="15"/>
        <v>3.2294078977172162E-4</v>
      </c>
      <c r="U98" s="6">
        <f t="shared" si="15"/>
        <v>2.9991844588295831E-4</v>
      </c>
      <c r="V98" s="6">
        <f t="shared" si="15"/>
        <v>2.5263392804804081E-4</v>
      </c>
      <c r="W98" s="6">
        <f t="shared" si="15"/>
        <v>2.9991844588295831E-4</v>
      </c>
      <c r="X98" s="6">
        <f t="shared" si="15"/>
        <v>3.1046991616394306E-4</v>
      </c>
      <c r="Y98" s="6" t="str">
        <f t="shared" si="15"/>
        <v/>
      </c>
      <c r="Z98" s="6" t="str">
        <f t="shared" si="15"/>
        <v/>
      </c>
      <c r="AA98" s="6" t="str">
        <f t="shared" si="15"/>
        <v/>
      </c>
      <c r="AB98" s="6" t="str">
        <f t="shared" si="15"/>
        <v/>
      </c>
      <c r="AC98" s="6">
        <f t="shared" si="15"/>
        <v>2.5236833632191774E-4</v>
      </c>
      <c r="AD98" s="6">
        <f t="shared" si="13"/>
        <v>3.8846353665069315E-4</v>
      </c>
      <c r="AE98" s="6" t="str">
        <f t="shared" si="15"/>
        <v/>
      </c>
    </row>
    <row r="99" spans="3:31" x14ac:dyDescent="0.15">
      <c r="C99">
        <v>1450</v>
      </c>
      <c r="D99" s="6">
        <f t="shared" si="12"/>
        <v>1.0664447030183692E-3</v>
      </c>
      <c r="E99" s="6">
        <f t="shared" si="12"/>
        <v>1.1128092341363143E-3</v>
      </c>
      <c r="F99" s="6">
        <f t="shared" si="12"/>
        <v>1.1053430265900489E-3</v>
      </c>
      <c r="G99" s="6" t="str">
        <f t="shared" si="15"/>
        <v/>
      </c>
      <c r="H99" s="6">
        <f t="shared" si="15"/>
        <v>3.4463386188984981E-4</v>
      </c>
      <c r="I99" s="6">
        <f t="shared" si="15"/>
        <v>3.1252529255406753E-4</v>
      </c>
      <c r="J99" s="6">
        <f t="shared" si="15"/>
        <v>3.1252529255406753E-4</v>
      </c>
      <c r="K99" s="6">
        <f t="shared" si="15"/>
        <v>3.006279916840517E-4</v>
      </c>
      <c r="L99" s="6">
        <f t="shared" si="15"/>
        <v>3.1017155803920294E-4</v>
      </c>
      <c r="M99" s="6">
        <f t="shared" si="15"/>
        <v>2.6150158939391142E-4</v>
      </c>
      <c r="N99" s="6">
        <f t="shared" si="15"/>
        <v>1.1894847035253098E-3</v>
      </c>
      <c r="O99" s="6">
        <f t="shared" si="15"/>
        <v>1.2463081495005417E-3</v>
      </c>
      <c r="P99" s="6">
        <f t="shared" si="15"/>
        <v>1.2402104533504347E-3</v>
      </c>
      <c r="Q99" s="6" t="str">
        <f t="shared" si="15"/>
        <v/>
      </c>
      <c r="R99" s="6">
        <f t="shared" si="15"/>
        <v>3.4071715751385589E-4</v>
      </c>
      <c r="S99" s="6">
        <f t="shared" si="15"/>
        <v>3.7203992799756395E-4</v>
      </c>
      <c r="T99" s="6">
        <f t="shared" si="15"/>
        <v>3.4335796363622211E-4</v>
      </c>
      <c r="U99" s="6">
        <f t="shared" si="15"/>
        <v>3.1862282166411182E-4</v>
      </c>
      <c r="V99" s="6">
        <f t="shared" si="15"/>
        <v>2.6769088961297325E-4</v>
      </c>
      <c r="W99" s="6">
        <f t="shared" si="15"/>
        <v>3.1862282166411182E-4</v>
      </c>
      <c r="X99" s="6">
        <f t="shared" si="15"/>
        <v>3.2990178587151344E-4</v>
      </c>
      <c r="Y99" s="6" t="str">
        <f t="shared" si="15"/>
        <v/>
      </c>
      <c r="Z99" s="6" t="str">
        <f t="shared" si="15"/>
        <v/>
      </c>
      <c r="AA99" s="6" t="str">
        <f t="shared" si="15"/>
        <v/>
      </c>
      <c r="AB99" s="6" t="str">
        <f t="shared" si="15"/>
        <v/>
      </c>
      <c r="AC99" s="6">
        <f t="shared" si="15"/>
        <v>2.6752142303298169E-4</v>
      </c>
      <c r="AD99" s="6">
        <f t="shared" si="13"/>
        <v>4.125758353734419E-4</v>
      </c>
      <c r="AE99" s="6" t="str">
        <f t="shared" si="15"/>
        <v/>
      </c>
    </row>
    <row r="100" spans="3:31" x14ac:dyDescent="0.15">
      <c r="C100">
        <v>1500</v>
      </c>
      <c r="D100" s="6">
        <f t="shared" si="12"/>
        <v>1.1316289280835412E-3</v>
      </c>
      <c r="E100" s="6">
        <f t="shared" si="12"/>
        <v>1.1792272051826772E-3</v>
      </c>
      <c r="F100" s="6">
        <f t="shared" si="12"/>
        <v>1.1720700991719641E-3</v>
      </c>
      <c r="G100" s="6" t="str">
        <f t="shared" si="15"/>
        <v/>
      </c>
      <c r="H100" s="6">
        <f t="shared" si="15"/>
        <v>3.6613307248417539E-4</v>
      </c>
      <c r="I100" s="6">
        <f t="shared" si="15"/>
        <v>3.3165024032646089E-4</v>
      </c>
      <c r="J100" s="6">
        <f t="shared" si="15"/>
        <v>3.3165024032646089E-4</v>
      </c>
      <c r="K100" s="6">
        <f t="shared" si="15"/>
        <v>3.1885188546318984E-4</v>
      </c>
      <c r="L100" s="6">
        <f t="shared" si="15"/>
        <v>3.2911899467437513E-4</v>
      </c>
      <c r="M100" s="6">
        <f t="shared" si="15"/>
        <v>2.7707565493215544E-4</v>
      </c>
      <c r="N100" s="6">
        <f t="shared" si="15"/>
        <v>1.2628315099055903E-3</v>
      </c>
      <c r="O100" s="6">
        <f t="shared" si="15"/>
        <v>1.3216793836302333E-3</v>
      </c>
      <c r="P100" s="6">
        <f t="shared" si="15"/>
        <v>1.3160157502313376E-3</v>
      </c>
      <c r="Q100" s="6" t="str">
        <f t="shared" si="15"/>
        <v/>
      </c>
      <c r="R100" s="6">
        <f t="shared" si="15"/>
        <v>3.6154278852509295E-4</v>
      </c>
      <c r="S100" s="6">
        <f t="shared" si="15"/>
        <v>3.9444527228605757E-4</v>
      </c>
      <c r="T100" s="6">
        <f t="shared" si="15"/>
        <v>3.6430795475645436E-4</v>
      </c>
      <c r="U100" s="6">
        <f t="shared" si="15"/>
        <v>3.3780010022935929E-4</v>
      </c>
      <c r="V100" s="6">
        <f t="shared" si="15"/>
        <v>2.8306310205686124E-4</v>
      </c>
      <c r="W100" s="6">
        <f t="shared" si="15"/>
        <v>3.3780010022935929E-4</v>
      </c>
      <c r="X100" s="6">
        <f t="shared" si="15"/>
        <v>3.4982907427783818E-4</v>
      </c>
      <c r="Y100" s="6" t="str">
        <f t="shared" si="15"/>
        <v/>
      </c>
      <c r="Z100" s="6" t="str">
        <f t="shared" si="15"/>
        <v/>
      </c>
      <c r="AA100" s="6" t="str">
        <f t="shared" si="15"/>
        <v/>
      </c>
      <c r="AB100" s="6" t="str">
        <f t="shared" si="15"/>
        <v/>
      </c>
      <c r="AC100" s="6">
        <f t="shared" si="15"/>
        <v>2.8300094669086925E-4</v>
      </c>
      <c r="AD100" s="6">
        <f t="shared" si="13"/>
        <v>4.3718240932239986E-4</v>
      </c>
      <c r="AE100" s="6" t="str">
        <f t="shared" si="15"/>
        <v/>
      </c>
    </row>
    <row r="101" spans="3:31" x14ac:dyDescent="0.15"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spans="3:31" x14ac:dyDescent="0.15"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4" spans="3:31" x14ac:dyDescent="0.15">
      <c r="D104" s="2" t="s">
        <v>76</v>
      </c>
      <c r="K104" s="2" t="s">
        <v>118</v>
      </c>
      <c r="R104" s="2" t="s">
        <v>120</v>
      </c>
      <c r="Y104" s="2" t="s">
        <v>121</v>
      </c>
    </row>
    <row r="122" spans="4:30" x14ac:dyDescent="0.15">
      <c r="D122" s="2" t="s">
        <v>87</v>
      </c>
      <c r="K122" s="2" t="s">
        <v>91</v>
      </c>
      <c r="R122" s="2" t="s">
        <v>88</v>
      </c>
      <c r="Y122" s="2" t="s">
        <v>89</v>
      </c>
      <c r="Z122" s="2"/>
      <c r="AA122" s="2"/>
      <c r="AB122" s="2"/>
      <c r="AC122" s="2"/>
      <c r="AD122" s="2"/>
    </row>
    <row r="140" spans="4:30" x14ac:dyDescent="0.15">
      <c r="D140" s="2" t="s">
        <v>90</v>
      </c>
      <c r="K140" s="2" t="s">
        <v>92</v>
      </c>
      <c r="Q140" s="2"/>
      <c r="R140" s="2" t="s">
        <v>93</v>
      </c>
      <c r="S140" s="2"/>
      <c r="T140" s="2"/>
      <c r="U140" s="2"/>
      <c r="V140" s="2"/>
      <c r="W140" s="2"/>
      <c r="X140" s="2"/>
      <c r="Y140" s="2" t="s">
        <v>94</v>
      </c>
      <c r="Z140" s="2"/>
      <c r="AA140" s="2"/>
      <c r="AB140" s="2"/>
      <c r="AC140" s="2"/>
      <c r="AD140" s="2"/>
    </row>
    <row r="158" spans="4:25" x14ac:dyDescent="0.15">
      <c r="D158" s="2" t="s">
        <v>95</v>
      </c>
      <c r="K158" s="2" t="s">
        <v>96</v>
      </c>
      <c r="R158" s="2" t="s">
        <v>97</v>
      </c>
      <c r="Y158" s="2" t="s">
        <v>98</v>
      </c>
    </row>
    <row r="176" spans="4:30" x14ac:dyDescent="0.15">
      <c r="D176" s="2" t="s">
        <v>99</v>
      </c>
      <c r="K176" s="2" t="s">
        <v>100</v>
      </c>
      <c r="Q176" s="2"/>
      <c r="R176" s="2" t="s">
        <v>101</v>
      </c>
      <c r="S176" s="2"/>
      <c r="T176" s="2"/>
      <c r="U176" s="2"/>
      <c r="V176" s="2"/>
      <c r="W176" s="2"/>
      <c r="X176" s="2"/>
      <c r="Y176" s="2" t="s">
        <v>130</v>
      </c>
      <c r="Z176" s="2"/>
      <c r="AA176" s="2"/>
      <c r="AB176" s="2"/>
      <c r="AC176" s="2"/>
      <c r="AD176" s="2"/>
    </row>
    <row r="194" spans="4:25" x14ac:dyDescent="0.15">
      <c r="D194" s="2" t="s">
        <v>102</v>
      </c>
      <c r="K194" s="2" t="s">
        <v>103</v>
      </c>
      <c r="R194" s="2" t="s">
        <v>104</v>
      </c>
      <c r="Y194" s="2" t="s">
        <v>105</v>
      </c>
    </row>
    <row r="212" spans="4:25" x14ac:dyDescent="0.15">
      <c r="D212" s="2" t="s">
        <v>106</v>
      </c>
      <c r="K212" s="2" t="s">
        <v>107</v>
      </c>
      <c r="R212" s="2" t="s">
        <v>108</v>
      </c>
      <c r="Y212" s="2" t="s">
        <v>109</v>
      </c>
    </row>
  </sheetData>
  <phoneticPr fontId="1"/>
  <pageMargins left="0.7" right="0.7" top="0.75" bottom="0.75" header="0.3" footer="0.3"/>
  <pageSetup paperSize="9" scale="26" orientation="portrait" r:id="rId1"/>
  <rowBreaks count="1" manualBreakCount="1">
    <brk id="10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表紙</vt:lpstr>
      <vt:lpstr>He</vt:lpstr>
      <vt:lpstr>H2</vt:lpstr>
      <vt:lpstr>N2</vt:lpstr>
      <vt:lpstr>O2</vt:lpstr>
      <vt:lpstr>Ar</vt:lpstr>
      <vt:lpstr>CO</vt:lpstr>
      <vt:lpstr>CO2</vt:lpstr>
      <vt:lpstr>H2O</vt:lpstr>
      <vt:lpstr>CH4</vt:lpstr>
      <vt:lpstr>C2H6</vt:lpstr>
      <vt:lpstr>C3H8</vt:lpstr>
      <vt:lpstr>Air</vt:lpstr>
      <vt:lpstr>拡散係数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2011-09-20T13:38:39Z</dcterms:modified>
</cp:coreProperties>
</file>