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930" yWindow="-30" windowWidth="14805" windowHeight="7995"/>
  </bookViews>
  <sheets>
    <sheet name="表紙" sheetId="12" r:id="rId1"/>
    <sheet name="水の圧縮性" sheetId="1" r:id="rId2"/>
    <sheet name="海水の圧縮性" sheetId="6" r:id="rId3"/>
    <sheet name="水の密度" sheetId="11" r:id="rId4"/>
    <sheet name="海水の密度" sheetId="9" r:id="rId5"/>
    <sheet name="水の体積弾性率" sheetId="7" r:id="rId6"/>
    <sheet name="海水の体積弾性率" sheetId="10" r:id="rId7"/>
  </sheets>
  <definedNames>
    <definedName name="_xlnm.Print_Area" localSheetId="2">海水の圧縮性!$A$1:$L$19</definedName>
    <definedName name="_xlnm.Print_Area" localSheetId="6">海水の体積弾性率!$A$1:$M$23</definedName>
    <definedName name="_xlnm.Print_Area" localSheetId="4">海水の密度!$A$1:$P$20</definedName>
    <definedName name="_xlnm.Print_Area" localSheetId="1">水の圧縮性!$A$1:$L$19</definedName>
    <definedName name="_xlnm.Print_Area" localSheetId="5">水の体積弾性率!$A$1:$P$23</definedName>
  </definedNames>
  <calcPr calcId="145621"/>
</workbook>
</file>

<file path=xl/calcChain.xml><?xml version="1.0" encoding="utf-8"?>
<calcChain xmlns="http://schemas.openxmlformats.org/spreadsheetml/2006/main">
  <c r="C13" i="11" l="1"/>
  <c r="C14" i="11"/>
  <c r="C15" i="11"/>
  <c r="C7" i="11"/>
  <c r="C8" i="11"/>
  <c r="C9" i="11"/>
  <c r="C10" i="11"/>
  <c r="C11" i="11"/>
  <c r="C12" i="11"/>
  <c r="C6" i="11"/>
  <c r="B13" i="10" l="1"/>
  <c r="B14" i="10"/>
  <c r="B15" i="10"/>
  <c r="B16" i="10"/>
  <c r="C16" i="10" s="1"/>
  <c r="D16" i="10" s="1"/>
  <c r="E16" i="10" s="1"/>
  <c r="B17" i="10"/>
  <c r="B18" i="10"/>
  <c r="B19" i="10"/>
  <c r="B20" i="10"/>
  <c r="C20" i="10" s="1"/>
  <c r="B21" i="10"/>
  <c r="C21" i="10" s="1"/>
  <c r="D21" i="10" s="1"/>
  <c r="E21" i="10" s="1"/>
  <c r="B12" i="10"/>
  <c r="C12" i="10" s="1"/>
  <c r="D12" i="10" s="1"/>
  <c r="E12" i="10" s="1"/>
  <c r="C19" i="10"/>
  <c r="D19" i="10" s="1"/>
  <c r="E19" i="10" s="1"/>
  <c r="D18" i="10"/>
  <c r="E18" i="10" s="1"/>
  <c r="C18" i="10"/>
  <c r="H14" i="9"/>
  <c r="H15" i="9"/>
  <c r="H16" i="9"/>
  <c r="H13" i="9"/>
  <c r="B92" i="9"/>
  <c r="B86" i="9"/>
  <c r="B93" i="9" s="1"/>
  <c r="B76" i="9"/>
  <c r="B70" i="9"/>
  <c r="B77" i="9" s="1"/>
  <c r="B54" i="9"/>
  <c r="B60" i="9" s="1"/>
  <c r="B39" i="9"/>
  <c r="B46" i="9" s="1"/>
  <c r="B24" i="9"/>
  <c r="B29" i="9" s="1"/>
  <c r="B9" i="9"/>
  <c r="B14" i="9" s="1"/>
  <c r="D17" i="6"/>
  <c r="H12" i="7"/>
  <c r="H13" i="7"/>
  <c r="H14" i="7"/>
  <c r="H15" i="7"/>
  <c r="H16" i="7"/>
  <c r="H17" i="7"/>
  <c r="H18" i="7"/>
  <c r="H19" i="7"/>
  <c r="H20" i="7"/>
  <c r="H21" i="7"/>
  <c r="H22" i="7"/>
  <c r="H23" i="7"/>
  <c r="H11" i="7"/>
  <c r="G23" i="7"/>
  <c r="G22" i="7"/>
  <c r="G21" i="7"/>
  <c r="G19" i="7"/>
  <c r="G15" i="7"/>
  <c r="G11" i="7"/>
  <c r="C13" i="7"/>
  <c r="D13" i="7" s="1"/>
  <c r="E13" i="7" s="1"/>
  <c r="C17" i="7"/>
  <c r="D17" i="7" s="1"/>
  <c r="E17" i="7" s="1"/>
  <c r="B12" i="7"/>
  <c r="C12" i="7" s="1"/>
  <c r="D12" i="7" s="1"/>
  <c r="E12" i="7" s="1"/>
  <c r="B13" i="7"/>
  <c r="B14" i="7"/>
  <c r="C14" i="7" s="1"/>
  <c r="D14" i="7" s="1"/>
  <c r="E14" i="7" s="1"/>
  <c r="B15" i="7"/>
  <c r="C15" i="7" s="1"/>
  <c r="D15" i="7" s="1"/>
  <c r="E15" i="7" s="1"/>
  <c r="B16" i="7"/>
  <c r="C16" i="7" s="1"/>
  <c r="B17" i="7"/>
  <c r="B18" i="7"/>
  <c r="C18" i="7" s="1"/>
  <c r="D18" i="7" s="1"/>
  <c r="E18" i="7" s="1"/>
  <c r="B19" i="7"/>
  <c r="C19" i="7" s="1"/>
  <c r="D19" i="7" s="1"/>
  <c r="E19" i="7" s="1"/>
  <c r="B20" i="7"/>
  <c r="C20" i="7" s="1"/>
  <c r="D20" i="7" s="1"/>
  <c r="E20" i="7" s="1"/>
  <c r="B11" i="7"/>
  <c r="B11" i="6"/>
  <c r="B18" i="6" s="1"/>
  <c r="C18" i="6" s="1"/>
  <c r="B12" i="1"/>
  <c r="D18" i="1" s="1"/>
  <c r="D15" i="10" l="1"/>
  <c r="E15" i="10" s="1"/>
  <c r="C15" i="10"/>
  <c r="C13" i="10"/>
  <c r="D13" i="10" s="1"/>
  <c r="E13" i="10" s="1"/>
  <c r="C14" i="10"/>
  <c r="D14" i="10" s="1"/>
  <c r="E14" i="10" s="1"/>
  <c r="C17" i="10"/>
  <c r="D17" i="10" s="1"/>
  <c r="E17" i="10" s="1"/>
  <c r="D20" i="10"/>
  <c r="E20" i="10" s="1"/>
  <c r="B96" i="9"/>
  <c r="B80" i="9"/>
  <c r="B95" i="9"/>
  <c r="D95" i="9" s="1"/>
  <c r="B45" i="9"/>
  <c r="D45" i="9" s="1"/>
  <c r="B49" i="9"/>
  <c r="B94" i="9"/>
  <c r="B44" i="9"/>
  <c r="D44" i="9" s="1"/>
  <c r="B48" i="9"/>
  <c r="B91" i="9"/>
  <c r="B79" i="9"/>
  <c r="D79" i="9" s="1"/>
  <c r="B75" i="9"/>
  <c r="B78" i="9"/>
  <c r="B81" i="9"/>
  <c r="B47" i="9"/>
  <c r="B43" i="9"/>
  <c r="D43" i="9" s="1"/>
  <c r="B63" i="9"/>
  <c r="D63" i="9" s="1"/>
  <c r="B62" i="9"/>
  <c r="B65" i="9"/>
  <c r="D65" i="9" s="1"/>
  <c r="B61" i="9"/>
  <c r="D61" i="9" s="1"/>
  <c r="B59" i="9"/>
  <c r="D59" i="9" s="1"/>
  <c r="B64" i="9"/>
  <c r="D64" i="9" s="1"/>
  <c r="B13" i="9"/>
  <c r="B28" i="9"/>
  <c r="D28" i="9" s="1"/>
  <c r="B31" i="9"/>
  <c r="D31" i="9" s="1"/>
  <c r="B19" i="9"/>
  <c r="D19" i="9" s="1"/>
  <c r="B15" i="9"/>
  <c r="D15" i="9" s="1"/>
  <c r="B34" i="9"/>
  <c r="D34" i="9" s="1"/>
  <c r="B30" i="9"/>
  <c r="D30" i="9" s="1"/>
  <c r="B17" i="9"/>
  <c r="D17" i="9" s="1"/>
  <c r="B32" i="9"/>
  <c r="D32" i="9" s="1"/>
  <c r="B16" i="9"/>
  <c r="D16" i="9" s="1"/>
  <c r="B18" i="9"/>
  <c r="D18" i="9" s="1"/>
  <c r="B33" i="9"/>
  <c r="D33" i="9" s="1"/>
  <c r="D49" i="9"/>
  <c r="D75" i="9"/>
  <c r="D92" i="9"/>
  <c r="D96" i="9"/>
  <c r="D47" i="9"/>
  <c r="D60" i="9"/>
  <c r="D77" i="9"/>
  <c r="D81" i="9"/>
  <c r="D94" i="9"/>
  <c r="D29" i="9"/>
  <c r="D62" i="9"/>
  <c r="D46" i="9"/>
  <c r="D76" i="9"/>
  <c r="D80" i="9"/>
  <c r="D93" i="9"/>
  <c r="D48" i="9"/>
  <c r="D78" i="9"/>
  <c r="D91" i="9"/>
  <c r="D14" i="9"/>
  <c r="D13" i="9"/>
  <c r="B17" i="6"/>
  <c r="C17" i="6" s="1"/>
  <c r="B41" i="6"/>
  <c r="C41" i="6" s="1"/>
  <c r="B37" i="6"/>
  <c r="C37" i="6" s="1"/>
  <c r="B33" i="6"/>
  <c r="C33" i="6" s="1"/>
  <c r="B29" i="6"/>
  <c r="C29" i="6" s="1"/>
  <c r="B25" i="6"/>
  <c r="C25" i="6" s="1"/>
  <c r="B21" i="6"/>
  <c r="C21" i="6" s="1"/>
  <c r="B44" i="6"/>
  <c r="C44" i="6" s="1"/>
  <c r="B40" i="6"/>
  <c r="C40" i="6" s="1"/>
  <c r="B36" i="6"/>
  <c r="C36" i="6" s="1"/>
  <c r="B32" i="6"/>
  <c r="C32" i="6" s="1"/>
  <c r="B28" i="6"/>
  <c r="C28" i="6" s="1"/>
  <c r="B24" i="6"/>
  <c r="C24" i="6" s="1"/>
  <c r="B20" i="6"/>
  <c r="C20" i="6" s="1"/>
  <c r="B43" i="6"/>
  <c r="C43" i="6" s="1"/>
  <c r="B39" i="6"/>
  <c r="C39" i="6" s="1"/>
  <c r="B35" i="6"/>
  <c r="C35" i="6" s="1"/>
  <c r="B31" i="6"/>
  <c r="C31" i="6" s="1"/>
  <c r="B27" i="6"/>
  <c r="C27" i="6" s="1"/>
  <c r="B23" i="6"/>
  <c r="C23" i="6" s="1"/>
  <c r="B19" i="6"/>
  <c r="C19" i="6" s="1"/>
  <c r="B42" i="6"/>
  <c r="C42" i="6" s="1"/>
  <c r="B38" i="6"/>
  <c r="C38" i="6" s="1"/>
  <c r="B34" i="6"/>
  <c r="C34" i="6" s="1"/>
  <c r="B30" i="6"/>
  <c r="C30" i="6" s="1"/>
  <c r="B26" i="6"/>
  <c r="C26" i="6" s="1"/>
  <c r="B22" i="6"/>
  <c r="C22" i="6" s="1"/>
  <c r="D43" i="6"/>
  <c r="D17" i="1"/>
  <c r="D41" i="1"/>
  <c r="D16" i="7"/>
  <c r="E16" i="7" s="1"/>
  <c r="C11" i="7"/>
  <c r="D11" i="7" s="1"/>
  <c r="E11" i="7" s="1"/>
  <c r="D18" i="6"/>
  <c r="D20" i="6"/>
  <c r="D22" i="6"/>
  <c r="D24" i="6"/>
  <c r="D26" i="6"/>
  <c r="D28" i="6"/>
  <c r="D30" i="6"/>
  <c r="D32" i="6"/>
  <c r="D34" i="6"/>
  <c r="D36" i="6"/>
  <c r="D38" i="6"/>
  <c r="D40" i="6"/>
  <c r="D42" i="6"/>
  <c r="D44" i="6"/>
  <c r="D19" i="6"/>
  <c r="D21" i="6"/>
  <c r="D23" i="6"/>
  <c r="D25" i="6"/>
  <c r="D27" i="6"/>
  <c r="D29" i="6"/>
  <c r="D31" i="6"/>
  <c r="D33" i="6"/>
  <c r="D35" i="6"/>
  <c r="D37" i="6"/>
  <c r="D39" i="6"/>
  <c r="D41" i="6"/>
  <c r="D37" i="1"/>
  <c r="D33" i="1"/>
  <c r="D29" i="1"/>
  <c r="D25" i="1"/>
  <c r="D21" i="1"/>
  <c r="D44" i="1"/>
  <c r="D40" i="1"/>
  <c r="D36" i="1"/>
  <c r="D32" i="1"/>
  <c r="D28" i="1"/>
  <c r="D24" i="1"/>
  <c r="D20" i="1"/>
  <c r="D43" i="1"/>
  <c r="D39" i="1"/>
  <c r="D35" i="1"/>
  <c r="D31" i="1"/>
  <c r="D27" i="1"/>
  <c r="D23" i="1"/>
  <c r="D19" i="1"/>
  <c r="D42" i="1"/>
  <c r="D38" i="1"/>
  <c r="D34" i="1"/>
  <c r="D30" i="1"/>
  <c r="D26" i="1"/>
  <c r="D22" i="1"/>
  <c r="B11" i="1"/>
  <c r="D35" i="9" l="1"/>
  <c r="G14" i="9" s="1"/>
  <c r="D66" i="9"/>
  <c r="G16" i="9" s="1"/>
  <c r="D82" i="9"/>
  <c r="D50" i="9"/>
  <c r="G15" i="9" s="1"/>
  <c r="D20" i="9"/>
  <c r="G13" i="9" s="1"/>
  <c r="B19" i="1"/>
  <c r="C19" i="1" s="1"/>
  <c r="B23" i="1"/>
  <c r="C23" i="1" s="1"/>
  <c r="B27" i="1"/>
  <c r="C27" i="1" s="1"/>
  <c r="B31" i="1"/>
  <c r="C31" i="1" s="1"/>
  <c r="B35" i="1"/>
  <c r="C35" i="1" s="1"/>
  <c r="B39" i="1"/>
  <c r="C39" i="1" s="1"/>
  <c r="B43" i="1"/>
  <c r="C43" i="1" s="1"/>
  <c r="B20" i="1"/>
  <c r="C20" i="1" s="1"/>
  <c r="B24" i="1"/>
  <c r="C24" i="1" s="1"/>
  <c r="B28" i="1"/>
  <c r="C28" i="1" s="1"/>
  <c r="B32" i="1"/>
  <c r="C32" i="1" s="1"/>
  <c r="B36" i="1"/>
  <c r="C36" i="1" s="1"/>
  <c r="B40" i="1"/>
  <c r="C40" i="1" s="1"/>
  <c r="B44" i="1"/>
  <c r="C44" i="1" s="1"/>
  <c r="B21" i="1"/>
  <c r="C21" i="1" s="1"/>
  <c r="B25" i="1"/>
  <c r="C25" i="1" s="1"/>
  <c r="B29" i="1"/>
  <c r="C29" i="1" s="1"/>
  <c r="B33" i="1"/>
  <c r="C33" i="1" s="1"/>
  <c r="B37" i="1"/>
  <c r="C37" i="1" s="1"/>
  <c r="B41" i="1"/>
  <c r="C41" i="1" s="1"/>
  <c r="B17" i="1"/>
  <c r="C17" i="1" s="1"/>
  <c r="B18" i="1"/>
  <c r="C18" i="1" s="1"/>
  <c r="B22" i="1"/>
  <c r="C22" i="1" s="1"/>
  <c r="B26" i="1"/>
  <c r="C26" i="1" s="1"/>
  <c r="B30" i="1"/>
  <c r="C30" i="1" s="1"/>
  <c r="B34" i="1"/>
  <c r="C34" i="1" s="1"/>
  <c r="B38" i="1"/>
  <c r="C38" i="1" s="1"/>
  <c r="B42" i="1"/>
  <c r="C42" i="1" s="1"/>
  <c r="D97" i="9"/>
</calcChain>
</file>

<file path=xl/sharedStrings.xml><?xml version="1.0" encoding="utf-8"?>
<sst xmlns="http://schemas.openxmlformats.org/spreadsheetml/2006/main" count="208" uniqueCount="68">
  <si>
    <t>[bar]</t>
    <phoneticPr fontId="1"/>
  </si>
  <si>
    <t>℃</t>
    <phoneticPr fontId="1"/>
  </si>
  <si>
    <t>B</t>
    <phoneticPr fontId="1"/>
  </si>
  <si>
    <t>C</t>
    <phoneticPr fontId="1"/>
  </si>
  <si>
    <t>bar</t>
    <phoneticPr fontId="1"/>
  </si>
  <si>
    <t>水の圧縮性</t>
    <rPh sb="0" eb="1">
      <t>ミズ</t>
    </rPh>
    <rPh sb="2" eb="4">
      <t>アッシュク</t>
    </rPh>
    <rPh sb="4" eb="5">
      <t>セイ</t>
    </rPh>
    <phoneticPr fontId="1"/>
  </si>
  <si>
    <t>温度</t>
    <rPh sb="0" eb="2">
      <t>オンド</t>
    </rPh>
    <phoneticPr fontId="1"/>
  </si>
  <si>
    <t>参照圧力</t>
    <rPh sb="0" eb="2">
      <t>サンショウ</t>
    </rPh>
    <rPh sb="2" eb="4">
      <t>アツリョク</t>
    </rPh>
    <phoneticPr fontId="1"/>
  </si>
  <si>
    <t>参照密度</t>
    <rPh sb="0" eb="2">
      <t>サンショウ</t>
    </rPh>
    <rPh sb="2" eb="4">
      <t>ミツド</t>
    </rPh>
    <phoneticPr fontId="1"/>
  </si>
  <si>
    <t>圧力</t>
    <rPh sb="0" eb="2">
      <t>アツリョク</t>
    </rPh>
    <phoneticPr fontId="1"/>
  </si>
  <si>
    <t>密度</t>
    <rPh sb="0" eb="2">
      <t>ミツド</t>
    </rPh>
    <phoneticPr fontId="1"/>
  </si>
  <si>
    <t>体積弾性係数</t>
    <rPh sb="0" eb="2">
      <t>タイセキ</t>
    </rPh>
    <rPh sb="2" eb="4">
      <t>ダンセイ</t>
    </rPh>
    <rPh sb="4" eb="6">
      <t>ケイスウ</t>
    </rPh>
    <phoneticPr fontId="1"/>
  </si>
  <si>
    <t>Pa</t>
    <phoneticPr fontId="1"/>
  </si>
  <si>
    <t>圧縮率</t>
    <rPh sb="0" eb="2">
      <t>アッシュク</t>
    </rPh>
    <rPh sb="2" eb="3">
      <t>リツ</t>
    </rPh>
    <phoneticPr fontId="1"/>
  </si>
  <si>
    <t>Li</t>
    <phoneticPr fontId="1"/>
  </si>
  <si>
    <t>指数</t>
    <rPh sb="0" eb="2">
      <t>シスウ</t>
    </rPh>
    <phoneticPr fontId="1"/>
  </si>
  <si>
    <t>(0～45 ℃)</t>
    <phoneticPr fontId="1"/>
  </si>
  <si>
    <r>
      <t>10</t>
    </r>
    <r>
      <rPr>
        <vertAlign val="superscript"/>
        <sz val="11"/>
        <color theme="1"/>
        <rFont val="ＭＳ Ｐゴシック"/>
        <family val="3"/>
        <charset val="128"/>
        <scheme val="minor"/>
      </rPr>
      <t>11</t>
    </r>
    <r>
      <rPr>
        <sz val="11"/>
        <color theme="1"/>
        <rFont val="ＭＳ Ｐゴシック"/>
        <family val="2"/>
        <scheme val="minor"/>
      </rPr>
      <t>cm2/dyn</t>
    </r>
    <phoneticPr fontId="1"/>
  </si>
  <si>
    <r>
      <t>kg/m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phoneticPr fontId="1"/>
  </si>
  <si>
    <r>
      <t>[kg/m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scheme val="minor"/>
      </rPr>
      <t>]</t>
    </r>
    <phoneticPr fontId="1"/>
  </si>
  <si>
    <t>海水の圧縮性</t>
    <rPh sb="0" eb="1">
      <t>ウミ</t>
    </rPh>
    <rPh sb="1" eb="2">
      <t>ミズ</t>
    </rPh>
    <rPh sb="3" eb="5">
      <t>アッシュク</t>
    </rPh>
    <rPh sb="5" eb="6">
      <t>セイ</t>
    </rPh>
    <phoneticPr fontId="1"/>
  </si>
  <si>
    <t>海水濃度</t>
    <rPh sb="0" eb="2">
      <t>カイスイ</t>
    </rPh>
    <rPh sb="2" eb="4">
      <t>ノウド</t>
    </rPh>
    <phoneticPr fontId="1"/>
  </si>
  <si>
    <t>%</t>
    <phoneticPr fontId="1"/>
  </si>
  <si>
    <t>(3～4 %)</t>
    <phoneticPr fontId="1"/>
  </si>
  <si>
    <t>[℃]</t>
    <phoneticPr fontId="1"/>
  </si>
  <si>
    <t>B*</t>
    <phoneticPr fontId="1"/>
  </si>
  <si>
    <t>体積弾性率</t>
    <rPh sb="0" eb="2">
      <t>タイセキ</t>
    </rPh>
    <rPh sb="2" eb="4">
      <t>ダンセイ</t>
    </rPh>
    <rPh sb="4" eb="5">
      <t>リツ</t>
    </rPh>
    <phoneticPr fontId="1"/>
  </si>
  <si>
    <t>[bar]</t>
    <phoneticPr fontId="1"/>
  </si>
  <si>
    <t>V/V0</t>
    <phoneticPr fontId="1"/>
  </si>
  <si>
    <t>bar</t>
    <phoneticPr fontId="1"/>
  </si>
  <si>
    <t>[1/bar]</t>
    <phoneticPr fontId="1"/>
  </si>
  <si>
    <r>
      <rPr>
        <sz val="11"/>
        <color theme="1"/>
        <rFont val="ＭＳ Ｐゴシック"/>
        <family val="3"/>
        <charset val="128"/>
        <scheme val="minor"/>
      </rPr>
      <t>[</t>
    </r>
    <r>
      <rPr>
        <sz val="11"/>
        <color theme="1"/>
        <rFont val="ＭＳ Ｐゴシック"/>
        <family val="2"/>
        <scheme val="minor"/>
      </rPr>
      <t>10</t>
    </r>
    <r>
      <rPr>
        <vertAlign val="superscript"/>
        <sz val="11"/>
        <color theme="1"/>
        <rFont val="ＭＳ Ｐゴシック"/>
        <family val="3"/>
        <charset val="128"/>
        <scheme val="minor"/>
      </rPr>
      <t>11</t>
    </r>
    <r>
      <rPr>
        <sz val="11"/>
        <color theme="1"/>
        <rFont val="ＭＳ Ｐゴシック"/>
        <family val="2"/>
        <scheme val="minor"/>
      </rPr>
      <t>cm2/dyn]</t>
    </r>
    <phoneticPr fontId="1"/>
  </si>
  <si>
    <t>水の体積弾性率</t>
    <rPh sb="0" eb="1">
      <t>ミズ</t>
    </rPh>
    <rPh sb="2" eb="4">
      <t>タイセキ</t>
    </rPh>
    <rPh sb="4" eb="7">
      <t>ダンセイリツ</t>
    </rPh>
    <phoneticPr fontId="1"/>
  </si>
  <si>
    <t>近似式</t>
    <rPh sb="0" eb="3">
      <t>キンジシキ</t>
    </rPh>
    <phoneticPr fontId="1"/>
  </si>
  <si>
    <t>V/V0</t>
    <phoneticPr fontId="1"/>
  </si>
  <si>
    <t>2014.6.29</t>
    <phoneticPr fontId="1"/>
  </si>
  <si>
    <t>V/V0</t>
    <phoneticPr fontId="1"/>
  </si>
  <si>
    <t>ρ0</t>
    <phoneticPr fontId="1"/>
  </si>
  <si>
    <t>平均</t>
    <rPh sb="0" eb="2">
      <t>ヘイキン</t>
    </rPh>
    <phoneticPr fontId="1"/>
  </si>
  <si>
    <t>T = 40 ℃</t>
    <phoneticPr fontId="1"/>
  </si>
  <si>
    <t>T = 60 ℃</t>
    <phoneticPr fontId="1"/>
  </si>
  <si>
    <t>T = 80 ℃</t>
    <phoneticPr fontId="1"/>
  </si>
  <si>
    <t>[℃]</t>
    <phoneticPr fontId="1"/>
  </si>
  <si>
    <t>海水の体積弾性率</t>
    <rPh sb="0" eb="1">
      <t>ウミ</t>
    </rPh>
    <rPh sb="1" eb="2">
      <t>ミズ</t>
    </rPh>
    <rPh sb="3" eb="5">
      <t>タイセキ</t>
    </rPh>
    <rPh sb="5" eb="8">
      <t>ダンセイリツ</t>
    </rPh>
    <phoneticPr fontId="1"/>
  </si>
  <si>
    <t>海水の密度</t>
    <rPh sb="0" eb="1">
      <t>ウミ</t>
    </rPh>
    <rPh sb="1" eb="2">
      <t>ミズ</t>
    </rPh>
    <rPh sb="3" eb="5">
      <t>ミツド</t>
    </rPh>
    <phoneticPr fontId="1"/>
  </si>
  <si>
    <r>
      <t>[kg/m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scheme val="minor"/>
      </rPr>
      <t>]</t>
    </r>
    <phoneticPr fontId="1"/>
  </si>
  <si>
    <t>水の密度</t>
    <rPh sb="0" eb="1">
      <t>ミズ</t>
    </rPh>
    <rPh sb="2" eb="4">
      <t>ミツド</t>
    </rPh>
    <phoneticPr fontId="1"/>
  </si>
  <si>
    <t>春日 悠</t>
    <rPh sb="0" eb="2">
      <t>カスガ</t>
    </rPh>
    <rPh sb="3" eb="4">
      <t>ユウ</t>
    </rPh>
    <phoneticPr fontId="1"/>
  </si>
  <si>
    <t>参考文献</t>
    <rPh sb="0" eb="2">
      <t>サンコウ</t>
    </rPh>
    <rPh sb="2" eb="4">
      <t>ブンケン</t>
    </rPh>
    <phoneticPr fontId="1"/>
  </si>
  <si>
    <t>Macdonald</t>
    <phoneticPr fontId="1"/>
  </si>
  <si>
    <t>・水/海水密度の圧力依存性</t>
    <rPh sb="1" eb="2">
      <t>ミズ</t>
    </rPh>
    <rPh sb="3" eb="5">
      <t>カイスイ</t>
    </rPh>
    <rPh sb="5" eb="7">
      <t>ミツド</t>
    </rPh>
    <rPh sb="8" eb="10">
      <t>アツリョク</t>
    </rPh>
    <rPh sb="10" eb="13">
      <t>イゾンセイ</t>
    </rPh>
    <phoneticPr fontId="1"/>
  </si>
  <si>
    <t>・水の密度</t>
    <rPh sb="1" eb="2">
      <t>ミズ</t>
    </rPh>
    <rPh sb="3" eb="5">
      <t>ミツド</t>
    </rPh>
    <phoneticPr fontId="1"/>
  </si>
  <si>
    <t>理科年表の値を参照</t>
    <rPh sb="0" eb="2">
      <t>リカ</t>
    </rPh>
    <rPh sb="2" eb="4">
      <t>ネンピョウ</t>
    </rPh>
    <rPh sb="5" eb="6">
      <t>アタイ</t>
    </rPh>
    <rPh sb="7" eb="9">
      <t>サンショウ</t>
    </rPh>
    <phoneticPr fontId="1"/>
  </si>
  <si>
    <t>・海水の密度</t>
    <rPh sb="1" eb="3">
      <t>カイスイ</t>
    </rPh>
    <rPh sb="4" eb="6">
      <t>ミツド</t>
    </rPh>
    <phoneticPr fontId="1"/>
  </si>
  <si>
    <t>・水の体積弾性率</t>
    <rPh sb="1" eb="2">
      <t>ミズ</t>
    </rPh>
    <rPh sb="3" eb="5">
      <t>タイセキ</t>
    </rPh>
    <rPh sb="5" eb="8">
      <t>ダンセイリツ</t>
    </rPh>
    <phoneticPr fontId="1"/>
  </si>
  <si>
    <t>Li による Tait の状態方程式</t>
    <rPh sb="13" eb="15">
      <t>ジョウタイ</t>
    </rPh>
    <rPh sb="15" eb="18">
      <t>ホウテイシキ</t>
    </rPh>
    <phoneticPr fontId="1"/>
  </si>
  <si>
    <t>Li による Tait の状態方程式、Macdonald による簡易式</t>
    <rPh sb="13" eb="15">
      <t>ジョウタイ</t>
    </rPh>
    <rPh sb="15" eb="18">
      <t>ホウテイシキ</t>
    </rPh>
    <rPh sb="32" eb="34">
      <t>カンイ</t>
    </rPh>
    <rPh sb="34" eb="35">
      <t>シキ</t>
    </rPh>
    <phoneticPr fontId="1"/>
  </si>
  <si>
    <t>Li による Tait の状態方程式、Macdoland のデータ</t>
    <rPh sb="13" eb="15">
      <t>ジョウタイ</t>
    </rPh>
    <rPh sb="15" eb="18">
      <t>ホウテイシキ</t>
    </rPh>
    <phoneticPr fontId="1"/>
  </si>
  <si>
    <t>・海水の体積弾性率</t>
    <rPh sb="1" eb="3">
      <t>カイスイ</t>
    </rPh>
    <rPh sb="4" eb="6">
      <t>タイセキ</t>
    </rPh>
    <rPh sb="6" eb="9">
      <t>ダンセイリツ</t>
    </rPh>
    <phoneticPr fontId="1"/>
  </si>
  <si>
    <t>計算方法</t>
    <rPh sb="0" eb="2">
      <t>ケイサン</t>
    </rPh>
    <rPh sb="2" eb="4">
      <t>ホウホウ</t>
    </rPh>
    <phoneticPr fontId="1"/>
  </si>
  <si>
    <t>鈴木、長嶋のデータから推定</t>
    <rPh sb="0" eb="2">
      <t>スズキ</t>
    </rPh>
    <rPh sb="3" eb="5">
      <t>ナガシマ</t>
    </rPh>
    <rPh sb="11" eb="13">
      <t>スイテイ</t>
    </rPh>
    <phoneticPr fontId="1"/>
  </si>
  <si>
    <t>・Y.C. ファン, 連続体の力学入門 改訂版, 培風館, 1980.</t>
    <rPh sb="11" eb="14">
      <t>レンゾクタイ</t>
    </rPh>
    <rPh sb="15" eb="17">
      <t>リキガク</t>
    </rPh>
    <rPh sb="17" eb="19">
      <t>ニュウモン</t>
    </rPh>
    <rPh sb="20" eb="23">
      <t>カイテイバン</t>
    </rPh>
    <rPh sb="25" eb="28">
      <t>バイフウカン</t>
    </rPh>
    <phoneticPr fontId="1"/>
  </si>
  <si>
    <t>・鈴木 博, 長嶋 昭, 高圧力下における海水の粘性係数, 日本機械学会論文集 (B編), 46(408), pp.1574-1582, 1980.</t>
    <rPh sb="1" eb="3">
      <t>スズキ</t>
    </rPh>
    <rPh sb="4" eb="5">
      <t>ヒロシ</t>
    </rPh>
    <rPh sb="7" eb="9">
      <t>ナガシマ</t>
    </rPh>
    <rPh sb="10" eb="11">
      <t>アキラ</t>
    </rPh>
    <rPh sb="13" eb="16">
      <t>コウアツリョク</t>
    </rPh>
    <rPh sb="16" eb="17">
      <t>シタ</t>
    </rPh>
    <rPh sb="21" eb="23">
      <t>カイスイ</t>
    </rPh>
    <rPh sb="24" eb="26">
      <t>ネンセイ</t>
    </rPh>
    <rPh sb="26" eb="28">
      <t>ケイスウ</t>
    </rPh>
    <rPh sb="30" eb="32">
      <t>ニホン</t>
    </rPh>
    <rPh sb="32" eb="34">
      <t>キカイ</t>
    </rPh>
    <rPh sb="34" eb="36">
      <t>ガッカイ</t>
    </rPh>
    <rPh sb="36" eb="38">
      <t>ロンブン</t>
    </rPh>
    <rPh sb="38" eb="39">
      <t>シュウ</t>
    </rPh>
    <rPh sb="42" eb="43">
      <t>ヘン</t>
    </rPh>
    <phoneticPr fontId="1"/>
  </si>
  <si>
    <t>・Yuan-Hui Li, Equation of state of water and sea water, Journal of Geophysical Research, vol. 72, no. 10, pp.2665-2678, 1967.</t>
    <phoneticPr fontId="1"/>
  </si>
  <si>
    <t>・J. Ross Macdonald, Some simple isothermal equations of state, Reviews of Modern Physics, vol. 38, no. 4, pp.669-679, 1966.</t>
    <phoneticPr fontId="1"/>
  </si>
  <si>
    <t>2014.7.2</t>
    <phoneticPr fontId="1"/>
  </si>
  <si>
    <t>・国立天文台編, 理科年表 平成26年, 2013</t>
    <rPh sb="1" eb="3">
      <t>コクリツ</t>
    </rPh>
    <rPh sb="3" eb="6">
      <t>テンモンダイ</t>
    </rPh>
    <rPh sb="6" eb="7">
      <t>ヘン</t>
    </rPh>
    <rPh sb="9" eb="11">
      <t>リカ</t>
    </rPh>
    <rPh sb="11" eb="13">
      <t>ネンピョウ</t>
    </rPh>
    <rPh sb="14" eb="16">
      <t>ヘイセイ</t>
    </rPh>
    <rPh sb="18" eb="19">
      <t>ネン</t>
    </rPh>
    <phoneticPr fontId="1"/>
  </si>
  <si>
    <t>2014年7月2日</t>
    <rPh sb="4" eb="5">
      <t>ネン</t>
    </rPh>
    <rPh sb="6" eb="7">
      <t>ガツ</t>
    </rPh>
    <rPh sb="8" eb="9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</si>
</sst>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E+00"/>
  </numFmts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6"/>
      <color theme="4"/>
      <name val="ＭＳ Ｐゴシック"/>
      <family val="3"/>
      <charset val="128"/>
      <scheme val="minor"/>
    </font>
    <font>
      <b/>
      <sz val="11"/>
      <color theme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176" fontId="0" fillId="0" borderId="0" xfId="0" applyNumberFormat="1"/>
    <xf numFmtId="0" fontId="3" fillId="0" borderId="0" xfId="0" applyFont="1" applyAlignment="1">
      <alignment horizontal="center"/>
    </xf>
    <xf numFmtId="0" fontId="0" fillId="0" borderId="0" xfId="0" applyAlignment="1"/>
    <xf numFmtId="0" fontId="0" fillId="0" borderId="0" xfId="0" quotePrefix="1"/>
    <xf numFmtId="0" fontId="5" fillId="0" borderId="0" xfId="0" applyFont="1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水の圧縮性!$B$14</c:f>
              <c:strCache>
                <c:ptCount val="1"/>
                <c:pt idx="0">
                  <c:v>Li</c:v>
                </c:pt>
              </c:strCache>
            </c:strRef>
          </c:tx>
          <c:spPr>
            <a:ln w="12700"/>
          </c:spPr>
          <c:marker>
            <c:symbol val="none"/>
          </c:marker>
          <c:xVal>
            <c:numRef>
              <c:f>水の圧縮性!$A$17:$A$44</c:f>
              <c:numCache>
                <c:formatCode>General</c:formatCode>
                <c:ptCount val="2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20</c:v>
                </c:pt>
                <c:pt idx="11">
                  <c:v>30</c:v>
                </c:pt>
                <c:pt idx="12">
                  <c:v>40</c:v>
                </c:pt>
                <c:pt idx="13">
                  <c:v>50</c:v>
                </c:pt>
                <c:pt idx="14">
                  <c:v>60</c:v>
                </c:pt>
                <c:pt idx="15">
                  <c:v>70</c:v>
                </c:pt>
                <c:pt idx="16">
                  <c:v>80</c:v>
                </c:pt>
                <c:pt idx="17">
                  <c:v>90</c:v>
                </c:pt>
                <c:pt idx="18">
                  <c:v>100</c:v>
                </c:pt>
                <c:pt idx="19">
                  <c:v>200</c:v>
                </c:pt>
                <c:pt idx="20">
                  <c:v>300</c:v>
                </c:pt>
                <c:pt idx="21">
                  <c:v>400</c:v>
                </c:pt>
                <c:pt idx="22">
                  <c:v>500</c:v>
                </c:pt>
                <c:pt idx="23">
                  <c:v>600</c:v>
                </c:pt>
                <c:pt idx="24">
                  <c:v>700</c:v>
                </c:pt>
                <c:pt idx="25">
                  <c:v>800</c:v>
                </c:pt>
                <c:pt idx="26">
                  <c:v>900</c:v>
                </c:pt>
                <c:pt idx="27">
                  <c:v>1000</c:v>
                </c:pt>
              </c:numCache>
            </c:numRef>
          </c:xVal>
          <c:yVal>
            <c:numRef>
              <c:f>水の圧縮性!$C$17:$C$44</c:f>
              <c:numCache>
                <c:formatCode>General</c:formatCode>
                <c:ptCount val="28"/>
                <c:pt idx="0">
                  <c:v>998.1993879335912</c:v>
                </c:pt>
                <c:pt idx="1">
                  <c:v>998.2455760257518</c:v>
                </c:pt>
                <c:pt idx="2">
                  <c:v>998.29175277390891</c:v>
                </c:pt>
                <c:pt idx="3">
                  <c:v>998.33791818487964</c:v>
                </c:pt>
                <c:pt idx="4">
                  <c:v>998.38407226547463</c:v>
                </c:pt>
                <c:pt idx="5">
                  <c:v>998.43021502249803</c:v>
                </c:pt>
                <c:pt idx="6">
                  <c:v>998.47634646274776</c:v>
                </c:pt>
                <c:pt idx="7">
                  <c:v>998.522466593015</c:v>
                </c:pt>
                <c:pt idx="8">
                  <c:v>998.56857542008481</c:v>
                </c:pt>
                <c:pt idx="9">
                  <c:v>998.61467295073624</c:v>
                </c:pt>
                <c:pt idx="10">
                  <c:v>999.07502844097257</c:v>
                </c:pt>
                <c:pt idx="11">
                  <c:v>999.53426169874797</c:v>
                </c:pt>
                <c:pt idx="12">
                  <c:v>999.99237939862451</c:v>
                </c:pt>
                <c:pt idx="13">
                  <c:v>1000.449388153086</c:v>
                </c:pt>
                <c:pt idx="14">
                  <c:v>1000.9052945133217</c:v>
                </c:pt>
                <c:pt idx="15">
                  <c:v>1001.3601049699964</c:v>
                </c:pt>
                <c:pt idx="16">
                  <c:v>1001.81382595401</c:v>
                </c:pt>
                <c:pt idx="17">
                  <c:v>1002.2664638372429</c:v>
                </c:pt>
                <c:pt idx="18">
                  <c:v>1002.7180249332915</c:v>
                </c:pt>
                <c:pt idx="19">
                  <c:v>1007.1757613312634</c:v>
                </c:pt>
                <c:pt idx="20">
                  <c:v>1011.5323576651366</c:v>
                </c:pt>
                <c:pt idx="21">
                  <c:v>1015.7932693178848</c:v>
                </c:pt>
                <c:pt idx="22">
                  <c:v>1019.9635035069119</c:v>
                </c:pt>
                <c:pt idx="23">
                  <c:v>1024.0476679626624</c:v>
                </c:pt>
                <c:pt idx="24">
                  <c:v>1028.0500131059671</c:v>
                </c:pt>
                <c:pt idx="25">
                  <c:v>1031.9744687455545</c:v>
                </c:pt>
                <c:pt idx="26">
                  <c:v>1035.8246761339092</c:v>
                </c:pt>
                <c:pt idx="27">
                  <c:v>1039.6040160731434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水の圧縮性!$D$14</c:f>
              <c:strCache>
                <c:ptCount val="1"/>
                <c:pt idx="0">
                  <c:v>Macdonald</c:v>
                </c:pt>
              </c:strCache>
            </c:strRef>
          </c:tx>
          <c:spPr>
            <a:ln w="12700"/>
          </c:spPr>
          <c:marker>
            <c:symbol val="none"/>
          </c:marker>
          <c:xVal>
            <c:numRef>
              <c:f>水の圧縮性!$A$17:$A$44</c:f>
              <c:numCache>
                <c:formatCode>General</c:formatCode>
                <c:ptCount val="2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20</c:v>
                </c:pt>
                <c:pt idx="11">
                  <c:v>30</c:v>
                </c:pt>
                <c:pt idx="12">
                  <c:v>40</c:v>
                </c:pt>
                <c:pt idx="13">
                  <c:v>50</c:v>
                </c:pt>
                <c:pt idx="14">
                  <c:v>60</c:v>
                </c:pt>
                <c:pt idx="15">
                  <c:v>70</c:v>
                </c:pt>
                <c:pt idx="16">
                  <c:v>80</c:v>
                </c:pt>
                <c:pt idx="17">
                  <c:v>90</c:v>
                </c:pt>
                <c:pt idx="18">
                  <c:v>100</c:v>
                </c:pt>
                <c:pt idx="19">
                  <c:v>200</c:v>
                </c:pt>
                <c:pt idx="20">
                  <c:v>300</c:v>
                </c:pt>
                <c:pt idx="21">
                  <c:v>400</c:v>
                </c:pt>
                <c:pt idx="22">
                  <c:v>500</c:v>
                </c:pt>
                <c:pt idx="23">
                  <c:v>600</c:v>
                </c:pt>
                <c:pt idx="24">
                  <c:v>700</c:v>
                </c:pt>
                <c:pt idx="25">
                  <c:v>800</c:v>
                </c:pt>
                <c:pt idx="26">
                  <c:v>900</c:v>
                </c:pt>
                <c:pt idx="27">
                  <c:v>1000</c:v>
                </c:pt>
              </c:numCache>
            </c:numRef>
          </c:xVal>
          <c:yVal>
            <c:numRef>
              <c:f>水の圧縮性!$D$17:$D$44</c:f>
              <c:numCache>
                <c:formatCode>General</c:formatCode>
                <c:ptCount val="28"/>
                <c:pt idx="0">
                  <c:v>998.1993943736112</c:v>
                </c:pt>
                <c:pt idx="1">
                  <c:v>998.24509651655194</c:v>
                </c:pt>
                <c:pt idx="2">
                  <c:v>998.29078749739847</c:v>
                </c:pt>
                <c:pt idx="3">
                  <c:v>998.33646732211241</c:v>
                </c:pt>
                <c:pt idx="4">
                  <c:v>998.38213599665005</c:v>
                </c:pt>
                <c:pt idx="5">
                  <c:v>998.42779352696357</c:v>
                </c:pt>
                <c:pt idx="6">
                  <c:v>998.47343991899947</c:v>
                </c:pt>
                <c:pt idx="7">
                  <c:v>998.51907517869984</c:v>
                </c:pt>
                <c:pt idx="8">
                  <c:v>998.56469931200161</c:v>
                </c:pt>
                <c:pt idx="9">
                  <c:v>998.61031232483685</c:v>
                </c:pt>
                <c:pt idx="10">
                  <c:v>999.06583212913222</c:v>
                </c:pt>
                <c:pt idx="11">
                  <c:v>999.52024637610418</c:v>
                </c:pt>
                <c:pt idx="12">
                  <c:v>999.97356091817073</c:v>
                </c:pt>
                <c:pt idx="13">
                  <c:v>1000.4257815600878</c:v>
                </c:pt>
                <c:pt idx="14">
                  <c:v>1000.8769140594742</c:v>
                </c:pt>
                <c:pt idx="15">
                  <c:v>1001.3269641273265</c:v>
                </c:pt>
                <c:pt idx="16">
                  <c:v>1001.7759374285284</c:v>
                </c:pt>
                <c:pt idx="17">
                  <c:v>1002.2238395823525</c:v>
                </c:pt>
                <c:pt idx="18">
                  <c:v>1002.6706761629557</c:v>
                </c:pt>
                <c:pt idx="19">
                  <c:v>1007.0816304563414</c:v>
                </c:pt>
                <c:pt idx="20">
                  <c:v>1011.3918419943818</c:v>
                </c:pt>
                <c:pt idx="21">
                  <c:v>1015.6062111915406</c:v>
                </c:pt>
                <c:pt idx="22">
                  <c:v>1019.7292801341544</c:v>
                </c:pt>
                <c:pt idx="23">
                  <c:v>1023.7652671146633</c:v>
                </c:pt>
                <c:pt idx="24">
                  <c:v>1027.7180970737265</c:v>
                </c:pt>
                <c:pt idx="25">
                  <c:v>1031.5914285213141</c:v>
                </c:pt>
                <c:pt idx="26">
                  <c:v>1035.3886774166895</c:v>
                </c:pt>
                <c:pt idx="27">
                  <c:v>1039.1130384123408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3666304"/>
        <c:axId val="153668224"/>
      </c:scatterChart>
      <c:valAx>
        <c:axId val="153666304"/>
        <c:scaling>
          <c:orientation val="minMax"/>
          <c:max val="10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Pressure [bar]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53668224"/>
        <c:crosses val="autoZero"/>
        <c:crossBetween val="midCat"/>
      </c:valAx>
      <c:valAx>
        <c:axId val="15366822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Density</a:t>
                </a:r>
                <a:r>
                  <a:rPr lang="en-US" altLang="ja-JP" baseline="0"/>
                  <a:t> [kg/m</a:t>
                </a:r>
                <a:r>
                  <a:rPr lang="en-US" altLang="ja-JP" baseline="30000"/>
                  <a:t>3</a:t>
                </a:r>
                <a:r>
                  <a:rPr lang="en-US" altLang="ja-JP" baseline="0"/>
                  <a:t>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53666304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67879629629629634"/>
          <c:y val="0.59220873432487608"/>
          <c:w val="0.2363893749392437"/>
          <c:h val="0.16236061401415733"/>
        </c:manualLayout>
      </c:layout>
      <c:overlay val="1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海水の圧縮性!$B$14</c:f>
              <c:strCache>
                <c:ptCount val="1"/>
                <c:pt idx="0">
                  <c:v>Li</c:v>
                </c:pt>
              </c:strCache>
            </c:strRef>
          </c:tx>
          <c:spPr>
            <a:ln w="12700"/>
          </c:spPr>
          <c:marker>
            <c:symbol val="none"/>
          </c:marker>
          <c:xVal>
            <c:numRef>
              <c:f>海水の圧縮性!$A$17:$A$44</c:f>
              <c:numCache>
                <c:formatCode>General</c:formatCode>
                <c:ptCount val="2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20</c:v>
                </c:pt>
                <c:pt idx="11">
                  <c:v>30</c:v>
                </c:pt>
                <c:pt idx="12">
                  <c:v>40</c:v>
                </c:pt>
                <c:pt idx="13">
                  <c:v>50</c:v>
                </c:pt>
                <c:pt idx="14">
                  <c:v>60</c:v>
                </c:pt>
                <c:pt idx="15">
                  <c:v>70</c:v>
                </c:pt>
                <c:pt idx="16">
                  <c:v>80</c:v>
                </c:pt>
                <c:pt idx="17">
                  <c:v>90</c:v>
                </c:pt>
                <c:pt idx="18">
                  <c:v>100</c:v>
                </c:pt>
                <c:pt idx="19">
                  <c:v>200</c:v>
                </c:pt>
                <c:pt idx="20">
                  <c:v>300</c:v>
                </c:pt>
                <c:pt idx="21">
                  <c:v>400</c:v>
                </c:pt>
                <c:pt idx="22">
                  <c:v>500</c:v>
                </c:pt>
                <c:pt idx="23">
                  <c:v>600</c:v>
                </c:pt>
                <c:pt idx="24">
                  <c:v>700</c:v>
                </c:pt>
                <c:pt idx="25">
                  <c:v>800</c:v>
                </c:pt>
                <c:pt idx="26">
                  <c:v>900</c:v>
                </c:pt>
                <c:pt idx="27">
                  <c:v>1000</c:v>
                </c:pt>
              </c:numCache>
            </c:numRef>
          </c:xVal>
          <c:yVal>
            <c:numRef>
              <c:f>海水の圧縮性!$C$17:$C$44</c:f>
              <c:numCache>
                <c:formatCode>General</c:formatCode>
                <c:ptCount val="28"/>
                <c:pt idx="0">
                  <c:v>1025.4994320627791</c:v>
                </c:pt>
                <c:pt idx="1">
                  <c:v>1025.5422903224378</c:v>
                </c:pt>
                <c:pt idx="2">
                  <c:v>1025.5851385998492</c:v>
                </c:pt>
                <c:pt idx="3">
                  <c:v>1025.6279769006453</c:v>
                </c:pt>
                <c:pt idx="4">
                  <c:v>1025.670805230453</c:v>
                </c:pt>
                <c:pt idx="5">
                  <c:v>1025.7136235948942</c:v>
                </c:pt>
                <c:pt idx="6">
                  <c:v>1025.7564319995863</c:v>
                </c:pt>
                <c:pt idx="7">
                  <c:v>1025.7992304501408</c:v>
                </c:pt>
                <c:pt idx="8">
                  <c:v>1025.8420189521651</c:v>
                </c:pt>
                <c:pt idx="9">
                  <c:v>1025.8847975112612</c:v>
                </c:pt>
                <c:pt idx="10">
                  <c:v>1026.3120374701241</c:v>
                </c:pt>
                <c:pt idx="11">
                  <c:v>1026.7382892620292</c:v>
                </c:pt>
                <c:pt idx="12">
                  <c:v>1027.163558408407</c:v>
                </c:pt>
                <c:pt idx="13">
                  <c:v>1027.587850382492</c:v>
                </c:pt>
                <c:pt idx="14">
                  <c:v>1028.011170609894</c:v>
                </c:pt>
                <c:pt idx="15">
                  <c:v>1028.4335244691597</c:v>
                </c:pt>
                <c:pt idx="16">
                  <c:v>1028.8549172923263</c:v>
                </c:pt>
                <c:pt idx="17">
                  <c:v>1029.2753543654667</c:v>
                </c:pt>
                <c:pt idx="18">
                  <c:v>1029.6948409292274</c:v>
                </c:pt>
                <c:pt idx="19">
                  <c:v>1033.8385500499467</c:v>
                </c:pt>
                <c:pt idx="20">
                  <c:v>1037.8926550763226</c:v>
                </c:pt>
                <c:pt idx="21">
                  <c:v>1041.8617232640811</c:v>
                </c:pt>
                <c:pt idx="22">
                  <c:v>1045.7499671396852</c:v>
                </c:pt>
                <c:pt idx="23">
                  <c:v>1049.5612809658303</c:v>
                </c:pt>
                <c:pt idx="24">
                  <c:v>1053.299272592122</c:v>
                </c:pt>
                <c:pt idx="25">
                  <c:v>1056.9672913788293</c:v>
                </c:pt>
                <c:pt idx="26">
                  <c:v>1060.5684527643712</c:v>
                </c:pt>
                <c:pt idx="27">
                  <c:v>1064.1056599523176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海水の圧縮性!$D$14</c:f>
              <c:strCache>
                <c:ptCount val="1"/>
                <c:pt idx="0">
                  <c:v>Macdonald</c:v>
                </c:pt>
              </c:strCache>
            </c:strRef>
          </c:tx>
          <c:spPr>
            <a:ln w="12700"/>
          </c:spPr>
          <c:marker>
            <c:symbol val="none"/>
          </c:marker>
          <c:xVal>
            <c:numRef>
              <c:f>海水の圧縮性!$A$17:$A$44</c:f>
              <c:numCache>
                <c:formatCode>General</c:formatCode>
                <c:ptCount val="2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20</c:v>
                </c:pt>
                <c:pt idx="11">
                  <c:v>30</c:v>
                </c:pt>
                <c:pt idx="12">
                  <c:v>40</c:v>
                </c:pt>
                <c:pt idx="13">
                  <c:v>50</c:v>
                </c:pt>
                <c:pt idx="14">
                  <c:v>60</c:v>
                </c:pt>
                <c:pt idx="15">
                  <c:v>70</c:v>
                </c:pt>
                <c:pt idx="16">
                  <c:v>80</c:v>
                </c:pt>
                <c:pt idx="17">
                  <c:v>90</c:v>
                </c:pt>
                <c:pt idx="18">
                  <c:v>100</c:v>
                </c:pt>
                <c:pt idx="19">
                  <c:v>200</c:v>
                </c:pt>
                <c:pt idx="20">
                  <c:v>300</c:v>
                </c:pt>
                <c:pt idx="21">
                  <c:v>400</c:v>
                </c:pt>
                <c:pt idx="22">
                  <c:v>500</c:v>
                </c:pt>
                <c:pt idx="23">
                  <c:v>600</c:v>
                </c:pt>
                <c:pt idx="24">
                  <c:v>700</c:v>
                </c:pt>
                <c:pt idx="25">
                  <c:v>800</c:v>
                </c:pt>
                <c:pt idx="26">
                  <c:v>900</c:v>
                </c:pt>
                <c:pt idx="27">
                  <c:v>1000</c:v>
                </c:pt>
              </c:numCache>
            </c:numRef>
          </c:xVal>
          <c:yVal>
            <c:numRef>
              <c:f>海水の圧縮性!$D$17:$D$44</c:f>
              <c:numCache>
                <c:formatCode>General</c:formatCode>
                <c:ptCount val="28"/>
                <c:pt idx="0">
                  <c:v>1025.499425215934</c:v>
                </c:pt>
                <c:pt idx="1">
                  <c:v>1025.5428003152515</c:v>
                </c:pt>
                <c:pt idx="2">
                  <c:v>1025.5861656276722</c:v>
                </c:pt>
                <c:pt idx="3">
                  <c:v>1025.6295211580257</c:v>
                </c:pt>
                <c:pt idx="4">
                  <c:v>1025.6728669111369</c:v>
                </c:pt>
                <c:pt idx="5">
                  <c:v>1025.7162028918278</c:v>
                </c:pt>
                <c:pt idx="6">
                  <c:v>1025.7595291049167</c:v>
                </c:pt>
                <c:pt idx="7">
                  <c:v>1025.8028455552173</c:v>
                </c:pt>
                <c:pt idx="8">
                  <c:v>1025.8461522475411</c:v>
                </c:pt>
                <c:pt idx="9">
                  <c:v>1025.8894491866945</c:v>
                </c:pt>
                <c:pt idx="10">
                  <c:v>1026.3218832088196</c:v>
                </c:pt>
                <c:pt idx="11">
                  <c:v>1026.7533471746995</c:v>
                </c:pt>
                <c:pt idx="12">
                  <c:v>1027.1838458316533</c:v>
                </c:pt>
                <c:pt idx="13">
                  <c:v>1027.6133838912517</c:v>
                </c:pt>
                <c:pt idx="14">
                  <c:v>1028.0419660296782</c:v>
                </c:pt>
                <c:pt idx="15">
                  <c:v>1028.4695968880885</c:v>
                </c:pt>
                <c:pt idx="16">
                  <c:v>1028.896281072964</c:v>
                </c:pt>
                <c:pt idx="17">
                  <c:v>1029.322023156461</c:v>
                </c:pt>
                <c:pt idx="18">
                  <c:v>1029.7468276767559</c:v>
                </c:pt>
                <c:pt idx="19">
                  <c:v>1033.9442816755782</c:v>
                </c:pt>
                <c:pt idx="20">
                  <c:v>1038.0527316245616</c:v>
                </c:pt>
                <c:pt idx="21">
                  <c:v>1042.0762045920183</c:v>
                </c:pt>
                <c:pt idx="22">
                  <c:v>1046.0184532522635</c:v>
                </c:pt>
                <c:pt idx="23">
                  <c:v>1049.8829805699129</c:v>
                </c:pt>
                <c:pt idx="24">
                  <c:v>1053.6730617495391</c:v>
                </c:pt>
                <c:pt idx="25">
                  <c:v>1057.3917638080438</c:v>
                </c:pt>
                <c:pt idx="26">
                  <c:v>1061.0419630736153</c:v>
                </c:pt>
                <c:pt idx="27">
                  <c:v>1064.6263608706183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4243072"/>
        <c:axId val="154244992"/>
      </c:scatterChart>
      <c:valAx>
        <c:axId val="154243072"/>
        <c:scaling>
          <c:orientation val="minMax"/>
          <c:max val="10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Pressure [bar]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54244992"/>
        <c:crosses val="autoZero"/>
        <c:crossBetween val="midCat"/>
      </c:valAx>
      <c:valAx>
        <c:axId val="15424499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Density</a:t>
                </a:r>
                <a:r>
                  <a:rPr lang="en-US" altLang="ja-JP" baseline="0"/>
                  <a:t> [kg/m</a:t>
                </a:r>
                <a:r>
                  <a:rPr lang="en-US" altLang="ja-JP" baseline="30000"/>
                  <a:t>3</a:t>
                </a:r>
                <a:r>
                  <a:rPr lang="en-US" altLang="ja-JP" baseline="0"/>
                  <a:t>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54243072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67879629629629634"/>
          <c:y val="0.59220873432487608"/>
          <c:w val="0.2363893749392437"/>
          <c:h val="0.16236061401415733"/>
        </c:manualLayout>
      </c:layout>
      <c:overlay val="1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953776611256928"/>
          <c:y val="5.1400554097404488E-2"/>
          <c:w val="0.78807329639350632"/>
          <c:h val="0.7684729099584201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</c:marker>
          <c:trendline>
            <c:trendlineType val="poly"/>
            <c:order val="3"/>
            <c:dispRSqr val="0"/>
            <c:dispEq val="1"/>
            <c:trendlineLbl>
              <c:layout>
                <c:manualLayout>
                  <c:x val="0.15971468844172257"/>
                  <c:y val="-0.63820403892812372"/>
                </c:manualLayout>
              </c:layout>
              <c:numFmt formatCode="0.0000E+00" sourceLinked="0"/>
            </c:trendlineLbl>
          </c:trendline>
          <c:xVal>
            <c:numRef>
              <c:f>水の密度!$A$6:$A$15</c:f>
              <c:numCache>
                <c:formatCode>General</c:formatCode>
                <c:ptCount val="10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</c:numCache>
            </c:numRef>
          </c:xVal>
          <c:yVal>
            <c:numRef>
              <c:f>水の密度!$B$6:$B$15</c:f>
              <c:numCache>
                <c:formatCode>General</c:formatCode>
                <c:ptCount val="10"/>
                <c:pt idx="0">
                  <c:v>999.84</c:v>
                </c:pt>
                <c:pt idx="1">
                  <c:v>999.7</c:v>
                </c:pt>
                <c:pt idx="2">
                  <c:v>998.2</c:v>
                </c:pt>
                <c:pt idx="3">
                  <c:v>995.65</c:v>
                </c:pt>
                <c:pt idx="4">
                  <c:v>992.22</c:v>
                </c:pt>
                <c:pt idx="5">
                  <c:v>988.04</c:v>
                </c:pt>
                <c:pt idx="6">
                  <c:v>983.2</c:v>
                </c:pt>
                <c:pt idx="7">
                  <c:v>977.77</c:v>
                </c:pt>
                <c:pt idx="8">
                  <c:v>971.8</c:v>
                </c:pt>
                <c:pt idx="9">
                  <c:v>965.32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4438656"/>
        <c:axId val="154465408"/>
      </c:scatterChart>
      <c:valAx>
        <c:axId val="154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Temperature</a:t>
                </a:r>
                <a:r>
                  <a:rPr lang="en-US" altLang="ja-JP" baseline="0"/>
                  <a:t> [</a:t>
                </a:r>
                <a:r>
                  <a:rPr lang="ja-JP" altLang="en-US" baseline="0"/>
                  <a:t>℃</a:t>
                </a:r>
                <a:r>
                  <a:rPr lang="en-US" altLang="ja-JP" baseline="0"/>
                  <a:t>]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54465408"/>
        <c:crosses val="autoZero"/>
        <c:crossBetween val="midCat"/>
      </c:valAx>
      <c:valAx>
        <c:axId val="15446540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Density [kg/m</a:t>
                </a:r>
                <a:r>
                  <a:rPr lang="en-US" altLang="ja-JP" baseline="30000"/>
                  <a:t>3</a:t>
                </a:r>
                <a:r>
                  <a:rPr lang="en-US" altLang="ja-JP"/>
                  <a:t>]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54438656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</c:marker>
          <c:trendline>
            <c:trendlineType val="poly"/>
            <c:order val="3"/>
            <c:dispRSqr val="0"/>
            <c:dispEq val="1"/>
            <c:trendlineLbl>
              <c:layout>
                <c:manualLayout>
                  <c:x val="0.15520632837561971"/>
                  <c:y val="-0.56417804917242487"/>
                </c:manualLayout>
              </c:layout>
              <c:numFmt formatCode="0.0000E+00" sourceLinked="0"/>
            </c:trendlineLbl>
          </c:trendline>
          <c:xVal>
            <c:numRef>
              <c:f>海水の密度!$F$13:$F$18</c:f>
              <c:numCache>
                <c:formatCode>General</c:formatCode>
                <c:ptCount val="6"/>
                <c:pt idx="0">
                  <c:v>0</c:v>
                </c:pt>
                <c:pt idx="1">
                  <c:v>20</c:v>
                </c:pt>
                <c:pt idx="2">
                  <c:v>30</c:v>
                </c:pt>
                <c:pt idx="3">
                  <c:v>40</c:v>
                </c:pt>
              </c:numCache>
            </c:numRef>
          </c:xVal>
          <c:yVal>
            <c:numRef>
              <c:f>海水の密度!$G$13:$G$18</c:f>
              <c:numCache>
                <c:formatCode>General</c:formatCode>
                <c:ptCount val="6"/>
                <c:pt idx="0">
                  <c:v>1028.4124385123444</c:v>
                </c:pt>
                <c:pt idx="1">
                  <c:v>1025.5536370008697</c:v>
                </c:pt>
                <c:pt idx="2">
                  <c:v>1022.7016818001314</c:v>
                </c:pt>
                <c:pt idx="3">
                  <c:v>1018.5106138380621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4373504"/>
        <c:axId val="154375680"/>
      </c:scatterChart>
      <c:valAx>
        <c:axId val="1543735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Temperature [</a:t>
                </a:r>
                <a:r>
                  <a:rPr lang="ja-JP" altLang="en-US"/>
                  <a:t>℃</a:t>
                </a:r>
                <a:r>
                  <a:rPr lang="en-US" altLang="ja-JP"/>
                  <a:t>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54375680"/>
        <c:crosses val="autoZero"/>
        <c:crossBetween val="midCat"/>
      </c:valAx>
      <c:valAx>
        <c:axId val="15437568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Density [kg/m</a:t>
                </a:r>
                <a:r>
                  <a:rPr lang="en-US" altLang="ja-JP" baseline="30000"/>
                  <a:t>3</a:t>
                </a:r>
                <a:r>
                  <a:rPr lang="en-US" altLang="ja-JP"/>
                  <a:t>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54373504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1829420627977061"/>
          <c:y val="5.1400554097404488E-2"/>
          <c:w val="0.71820088461164577"/>
          <c:h val="0.7547272054910662"/>
        </c:manualLayout>
      </c:layout>
      <c:scatterChart>
        <c:scatterStyle val="lineMarker"/>
        <c:varyColors val="0"/>
        <c:ser>
          <c:idx val="0"/>
          <c:order val="0"/>
          <c:tx>
            <c:strRef>
              <c:f>水の体積弾性率!$B$8</c:f>
              <c:strCache>
                <c:ptCount val="1"/>
                <c:pt idx="0">
                  <c:v>Li</c:v>
                </c:pt>
              </c:strCache>
            </c:strRef>
          </c:tx>
          <c:spPr>
            <a:ln w="12700"/>
          </c:spPr>
          <c:marker>
            <c:symbol val="none"/>
          </c:marker>
          <c:xVal>
            <c:numRef>
              <c:f>水の体積弾性率!$A$11:$A$23</c:f>
              <c:numCache>
                <c:formatCode>General</c:formatCode>
                <c:ptCount val="13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60</c:v>
                </c:pt>
                <c:pt idx="11">
                  <c:v>80</c:v>
                </c:pt>
                <c:pt idx="12">
                  <c:v>100</c:v>
                </c:pt>
              </c:numCache>
            </c:numRef>
          </c:xVal>
          <c:yVal>
            <c:numRef>
              <c:f>水の体積弾性率!$E$11:$E$23</c:f>
              <c:numCache>
                <c:formatCode>0.000E+00</c:formatCode>
                <c:ptCount val="13"/>
                <c:pt idx="0">
                  <c:v>19509.689008767986</c:v>
                </c:pt>
                <c:pt idx="1">
                  <c:v>20180.589819779318</c:v>
                </c:pt>
                <c:pt idx="2">
                  <c:v>20747.572265532202</c:v>
                </c:pt>
                <c:pt idx="3">
                  <c:v>21220.383832403179</c:v>
                </c:pt>
                <c:pt idx="4">
                  <c:v>21608.772006768784</c:v>
                </c:pt>
                <c:pt idx="5">
                  <c:v>21922.484275005576</c:v>
                </c:pt>
                <c:pt idx="6">
                  <c:v>22171.268123490088</c:v>
                </c:pt>
                <c:pt idx="7">
                  <c:v>22364.871038598882</c:v>
                </c:pt>
                <c:pt idx="8">
                  <c:v>22513.040506708479</c:v>
                </c:pt>
                <c:pt idx="9">
                  <c:v>22625.524014195438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水の体積弾性率!$F$8</c:f>
              <c:strCache>
                <c:ptCount val="1"/>
                <c:pt idx="0">
                  <c:v>Macdonald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3"/>
          </c:marker>
          <c:trendline>
            <c:trendlineType val="poly"/>
            <c:order val="4"/>
            <c:dispRSqr val="0"/>
            <c:dispEq val="1"/>
            <c:trendlineLbl>
              <c:layout>
                <c:manualLayout>
                  <c:x val="0.20010304267522117"/>
                  <c:y val="-0.10232937377673151"/>
                </c:manualLayout>
              </c:layout>
              <c:numFmt formatCode="0.00000E+00" sourceLinked="0"/>
            </c:trendlineLbl>
          </c:trendline>
          <c:xVal>
            <c:numRef>
              <c:f>水の体積弾性率!$A$11:$A$23</c:f>
              <c:numCache>
                <c:formatCode>General</c:formatCode>
                <c:ptCount val="13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60</c:v>
                </c:pt>
                <c:pt idx="11">
                  <c:v>80</c:v>
                </c:pt>
                <c:pt idx="12">
                  <c:v>100</c:v>
                </c:pt>
              </c:numCache>
            </c:numRef>
          </c:xVal>
          <c:yVal>
            <c:numRef>
              <c:f>水の体積弾性率!$G$11:$G$23</c:f>
              <c:numCache>
                <c:formatCode>0.000E+00</c:formatCode>
                <c:ptCount val="13"/>
                <c:pt idx="0">
                  <c:v>19376.089905057161</c:v>
                </c:pt>
                <c:pt idx="4">
                  <c:v>21838.829438742086</c:v>
                </c:pt>
                <c:pt idx="8">
                  <c:v>22737.608003638019</c:v>
                </c:pt>
                <c:pt idx="10">
                  <c:v>22624.434389140271</c:v>
                </c:pt>
                <c:pt idx="11">
                  <c:v>21982.853374367991</c:v>
                </c:pt>
                <c:pt idx="12">
                  <c:v>20210.185933710589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4778624"/>
        <c:axId val="154780800"/>
      </c:scatterChart>
      <c:valAx>
        <c:axId val="1547786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Temperature [</a:t>
                </a:r>
                <a:r>
                  <a:rPr lang="ja-JP" altLang="en-US"/>
                  <a:t>℃</a:t>
                </a:r>
                <a:r>
                  <a:rPr lang="en-US" altLang="ja-JP"/>
                  <a:t>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54780800"/>
        <c:crosses val="autoZero"/>
        <c:crossBetween val="midCat"/>
      </c:valAx>
      <c:valAx>
        <c:axId val="15478080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Bulk modulus [bar]</a:t>
                </a:r>
                <a:endParaRPr lang="ja-JP" altLang="en-US"/>
              </a:p>
            </c:rich>
          </c:tx>
          <c:overlay val="0"/>
        </c:title>
        <c:numFmt formatCode="0.00E+00" sourceLinked="0"/>
        <c:majorTickMark val="out"/>
        <c:minorTickMark val="none"/>
        <c:tickLblPos val="nextTo"/>
        <c:crossAx val="154778624"/>
        <c:crosses val="autoZero"/>
        <c:crossBetween val="midCat"/>
      </c:valAx>
    </c:plotArea>
    <c:legend>
      <c:legendPos val="r"/>
      <c:legendEntry>
        <c:idx val="2"/>
        <c:delete val="1"/>
      </c:legendEntry>
      <c:layout>
        <c:manualLayout>
          <c:xMode val="edge"/>
          <c:yMode val="edge"/>
          <c:x val="0.269965490424808"/>
          <c:y val="0.63936430626584051"/>
          <c:w val="0.25509259259259259"/>
          <c:h val="0.1361225207673783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1829420627977061"/>
          <c:y val="5.1400554097404488E-2"/>
          <c:w val="0.71820088461164577"/>
          <c:h val="0.7547272054910662"/>
        </c:manualLayout>
      </c:layout>
      <c:scatterChart>
        <c:scatterStyle val="lineMarker"/>
        <c:varyColors val="0"/>
        <c:ser>
          <c:idx val="0"/>
          <c:order val="0"/>
          <c:tx>
            <c:strRef>
              <c:f>海水の体積弾性率!$B$9</c:f>
              <c:strCache>
                <c:ptCount val="1"/>
                <c:pt idx="0">
                  <c:v>Li</c:v>
                </c:pt>
              </c:strCache>
            </c:strRef>
          </c:tx>
          <c:spPr>
            <a:ln w="12700"/>
          </c:spPr>
          <c:marker>
            <c:symbol val="none"/>
          </c:marker>
          <c:xVal>
            <c:numRef>
              <c:f>海水の体積弾性率!$A$12:$A$24</c:f>
              <c:numCache>
                <c:formatCode>General</c:formatCode>
                <c:ptCount val="13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</c:numCache>
            </c:numRef>
          </c:xVal>
          <c:yVal>
            <c:numRef>
              <c:f>海水の体積弾性率!$E$12:$E$24</c:f>
              <c:numCache>
                <c:formatCode>0.000E+00</c:formatCode>
                <c:ptCount val="13"/>
                <c:pt idx="0">
                  <c:v>21294.568892105162</c:v>
                </c:pt>
                <c:pt idx="1">
                  <c:v>21934.569948046304</c:v>
                </c:pt>
                <c:pt idx="2">
                  <c:v>22489.303341008523</c:v>
                </c:pt>
                <c:pt idx="3">
                  <c:v>22958.769070991824</c:v>
                </c:pt>
                <c:pt idx="4">
                  <c:v>23342.967137996195</c:v>
                </c:pt>
                <c:pt idx="5">
                  <c:v>23641.897542021648</c:v>
                </c:pt>
                <c:pt idx="6">
                  <c:v>23855.560283068178</c:v>
                </c:pt>
                <c:pt idx="7">
                  <c:v>23983.955361135784</c:v>
                </c:pt>
                <c:pt idx="8">
                  <c:v>24027.08277622447</c:v>
                </c:pt>
                <c:pt idx="9">
                  <c:v>23984.942528334232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4599808"/>
        <c:axId val="154601728"/>
      </c:scatterChart>
      <c:valAx>
        <c:axId val="1545998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Temperature [</a:t>
                </a:r>
                <a:r>
                  <a:rPr lang="ja-JP" altLang="en-US"/>
                  <a:t>℃</a:t>
                </a:r>
                <a:r>
                  <a:rPr lang="en-US" altLang="ja-JP"/>
                  <a:t>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54601728"/>
        <c:crosses val="autoZero"/>
        <c:crossBetween val="midCat"/>
      </c:valAx>
      <c:valAx>
        <c:axId val="15460172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Bulk modulus [bar]</a:t>
                </a:r>
                <a:endParaRPr lang="ja-JP" altLang="en-US"/>
              </a:p>
            </c:rich>
          </c:tx>
          <c:overlay val="0"/>
        </c:title>
        <c:numFmt formatCode="0.00E+00" sourceLinked="0"/>
        <c:majorTickMark val="out"/>
        <c:minorTickMark val="none"/>
        <c:tickLblPos val="nextTo"/>
        <c:crossAx val="1545998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11</xdr:col>
      <xdr:colOff>0</xdr:colOff>
      <xdr:row>18</xdr:row>
      <xdr:rowOff>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11</xdr:col>
      <xdr:colOff>0</xdr:colOff>
      <xdr:row>18</xdr:row>
      <xdr:rowOff>28575</xdr:rowOff>
    </xdr:to>
    <xdr:graphicFrame macro="">
      <xdr:nvGraphicFramePr>
        <xdr:cNvPr id="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</xdr:row>
      <xdr:rowOff>0</xdr:rowOff>
    </xdr:from>
    <xdr:to>
      <xdr:col>10</xdr:col>
      <xdr:colOff>0</xdr:colOff>
      <xdr:row>20</xdr:row>
      <xdr:rowOff>0</xdr:rowOff>
    </xdr:to>
    <xdr:graphicFrame macro="">
      <xdr:nvGraphicFramePr>
        <xdr:cNvPr id="2" name="グラフ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</xdr:row>
      <xdr:rowOff>0</xdr:rowOff>
    </xdr:from>
    <xdr:to>
      <xdr:col>15</xdr:col>
      <xdr:colOff>0</xdr:colOff>
      <xdr:row>18</xdr:row>
      <xdr:rowOff>0</xdr:rowOff>
    </xdr:to>
    <xdr:graphicFrame macro="">
      <xdr:nvGraphicFramePr>
        <xdr:cNvPr id="3" name="グラフ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3</xdr:row>
      <xdr:rowOff>0</xdr:rowOff>
    </xdr:from>
    <xdr:to>
      <xdr:col>15</xdr:col>
      <xdr:colOff>0</xdr:colOff>
      <xdr:row>19</xdr:row>
      <xdr:rowOff>0</xdr:rowOff>
    </xdr:to>
    <xdr:graphicFrame macro="">
      <xdr:nvGraphicFramePr>
        <xdr:cNvPr id="2" name="グラフ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</xdr:row>
      <xdr:rowOff>0</xdr:rowOff>
    </xdr:from>
    <xdr:to>
      <xdr:col>12</xdr:col>
      <xdr:colOff>0</xdr:colOff>
      <xdr:row>19</xdr:row>
      <xdr:rowOff>0</xdr:rowOff>
    </xdr:to>
    <xdr:graphicFrame macro="">
      <xdr:nvGraphicFramePr>
        <xdr:cNvPr id="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tabSelected="1" zoomScaleNormal="100" workbookViewId="0"/>
  </sheetViews>
  <sheetFormatPr defaultRowHeight="13.5" x14ac:dyDescent="0.15"/>
  <sheetData>
    <row r="1" spans="1:1" ht="18.75" x14ac:dyDescent="0.2">
      <c r="A1" s="2" t="s">
        <v>5</v>
      </c>
    </row>
    <row r="3" spans="1:1" x14ac:dyDescent="0.15">
      <c r="A3" s="6" t="s">
        <v>67</v>
      </c>
    </row>
    <row r="4" spans="1:1" x14ac:dyDescent="0.15">
      <c r="A4" t="s">
        <v>47</v>
      </c>
    </row>
    <row r="7" spans="1:1" x14ac:dyDescent="0.15">
      <c r="A7" s="7" t="s">
        <v>59</v>
      </c>
    </row>
    <row r="9" spans="1:1" x14ac:dyDescent="0.15">
      <c r="A9" t="s">
        <v>50</v>
      </c>
    </row>
    <row r="10" spans="1:1" x14ac:dyDescent="0.15">
      <c r="A10" t="s">
        <v>56</v>
      </c>
    </row>
    <row r="12" spans="1:1" x14ac:dyDescent="0.15">
      <c r="A12" t="s">
        <v>51</v>
      </c>
    </row>
    <row r="13" spans="1:1" x14ac:dyDescent="0.15">
      <c r="A13" t="s">
        <v>52</v>
      </c>
    </row>
    <row r="15" spans="1:1" x14ac:dyDescent="0.15">
      <c r="A15" t="s">
        <v>53</v>
      </c>
    </row>
    <row r="16" spans="1:1" x14ac:dyDescent="0.15">
      <c r="A16" t="s">
        <v>60</v>
      </c>
    </row>
    <row r="18" spans="1:1" x14ac:dyDescent="0.15">
      <c r="A18" t="s">
        <v>54</v>
      </c>
    </row>
    <row r="19" spans="1:1" x14ac:dyDescent="0.15">
      <c r="A19" t="s">
        <v>57</v>
      </c>
    </row>
    <row r="21" spans="1:1" x14ac:dyDescent="0.15">
      <c r="A21" t="s">
        <v>58</v>
      </c>
    </row>
    <row r="22" spans="1:1" x14ac:dyDescent="0.15">
      <c r="A22" t="s">
        <v>55</v>
      </c>
    </row>
    <row r="25" spans="1:1" x14ac:dyDescent="0.15">
      <c r="A25" s="7" t="s">
        <v>48</v>
      </c>
    </row>
    <row r="26" spans="1:1" x14ac:dyDescent="0.15">
      <c r="A26" t="s">
        <v>63</v>
      </c>
    </row>
    <row r="27" spans="1:1" x14ac:dyDescent="0.15">
      <c r="A27" t="s">
        <v>64</v>
      </c>
    </row>
    <row r="28" spans="1:1" x14ac:dyDescent="0.15">
      <c r="A28" t="s">
        <v>61</v>
      </c>
    </row>
    <row r="29" spans="1:1" x14ac:dyDescent="0.15">
      <c r="A29" t="s">
        <v>62</v>
      </c>
    </row>
    <row r="30" spans="1:1" x14ac:dyDescent="0.15">
      <c r="A30" t="s">
        <v>66</v>
      </c>
    </row>
  </sheetData>
  <phoneticPr fontId="1"/>
  <pageMargins left="0.7" right="0.7" top="0.75" bottom="0.75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"/>
  <sheetViews>
    <sheetView zoomScaleNormal="100" workbookViewId="0"/>
  </sheetViews>
  <sheetFormatPr defaultRowHeight="13.5" x14ac:dyDescent="0.15"/>
  <cols>
    <col min="1" max="1" width="13.125" customWidth="1"/>
    <col min="2" max="2" width="9.875" bestFit="1" customWidth="1"/>
  </cols>
  <sheetData>
    <row r="1" spans="1:11" ht="18.75" x14ac:dyDescent="0.2">
      <c r="A1" s="2" t="s">
        <v>5</v>
      </c>
      <c r="K1" t="s">
        <v>35</v>
      </c>
    </row>
    <row r="3" spans="1:11" x14ac:dyDescent="0.15">
      <c r="A3" t="s">
        <v>6</v>
      </c>
      <c r="B3">
        <v>20</v>
      </c>
      <c r="C3" t="s">
        <v>1</v>
      </c>
      <c r="D3" t="s">
        <v>16</v>
      </c>
    </row>
    <row r="4" spans="1:11" x14ac:dyDescent="0.15">
      <c r="A4" t="s">
        <v>7</v>
      </c>
      <c r="B4">
        <v>1.01325</v>
      </c>
      <c r="C4" t="s">
        <v>4</v>
      </c>
    </row>
    <row r="5" spans="1:11" ht="15.75" x14ac:dyDescent="0.15">
      <c r="A5" t="s">
        <v>8</v>
      </c>
      <c r="B5">
        <v>998.2</v>
      </c>
      <c r="C5" t="s">
        <v>18</v>
      </c>
    </row>
    <row r="7" spans="1:11" ht="15.75" x14ac:dyDescent="0.15">
      <c r="A7" t="s">
        <v>13</v>
      </c>
      <c r="B7">
        <v>4.5789999999999997</v>
      </c>
      <c r="C7" t="s">
        <v>17</v>
      </c>
    </row>
    <row r="8" spans="1:11" x14ac:dyDescent="0.15">
      <c r="A8" t="s">
        <v>15</v>
      </c>
      <c r="B8">
        <v>6.3360000000000003</v>
      </c>
    </row>
    <row r="10" spans="1:11" x14ac:dyDescent="0.15">
      <c r="A10" t="s">
        <v>3</v>
      </c>
      <c r="B10">
        <v>0.315</v>
      </c>
    </row>
    <row r="11" spans="1:11" x14ac:dyDescent="0.15">
      <c r="A11" t="s">
        <v>2</v>
      </c>
      <c r="B11">
        <f>2668 + 19.867*B3 - 0.311*B3^2 + 0.001778*B3^3</f>
        <v>2955.1640000000002</v>
      </c>
    </row>
    <row r="12" spans="1:11" x14ac:dyDescent="0.15">
      <c r="A12" t="s">
        <v>11</v>
      </c>
      <c r="B12" s="3">
        <f>1/B7*10^10</f>
        <v>2183882943.8742085</v>
      </c>
      <c r="C12" t="s">
        <v>12</v>
      </c>
    </row>
    <row r="13" spans="1:11" x14ac:dyDescent="0.15">
      <c r="B13" s="3"/>
    </row>
    <row r="14" spans="1:11" x14ac:dyDescent="0.15">
      <c r="B14" t="s">
        <v>14</v>
      </c>
      <c r="D14" t="s">
        <v>49</v>
      </c>
    </row>
    <row r="15" spans="1:11" x14ac:dyDescent="0.15">
      <c r="A15" s="1" t="s">
        <v>9</v>
      </c>
      <c r="B15" s="1" t="s">
        <v>34</v>
      </c>
      <c r="C15" s="1" t="s">
        <v>10</v>
      </c>
      <c r="D15" s="1" t="s">
        <v>10</v>
      </c>
    </row>
    <row r="16" spans="1:11" ht="15.75" x14ac:dyDescent="0.15">
      <c r="A16" s="1" t="s">
        <v>0</v>
      </c>
      <c r="B16" s="1"/>
      <c r="C16" s="1" t="s">
        <v>19</v>
      </c>
      <c r="D16" s="1" t="s">
        <v>19</v>
      </c>
    </row>
    <row r="17" spans="1:4" x14ac:dyDescent="0.15">
      <c r="A17">
        <v>1</v>
      </c>
      <c r="B17">
        <f t="shared" ref="B17:B44" si="0">1-$B$10*LOG(($B$11 + A17)/($B$11 + $B$4))</f>
        <v>1.000000613170491</v>
      </c>
      <c r="C17">
        <f>$B$5/B17</f>
        <v>998.1993879335912</v>
      </c>
      <c r="D17">
        <f t="shared" ref="D17:D44" si="1">$B$5*(1+$B$8/$B$12*(A17-$B$4)*10^5)^(1/$B$8)</f>
        <v>998.1993943736112</v>
      </c>
    </row>
    <row r="18" spans="1:4" x14ac:dyDescent="0.15">
      <c r="A18">
        <v>2</v>
      </c>
      <c r="B18">
        <f t="shared" si="0"/>
        <v>0.99995434387404625</v>
      </c>
      <c r="C18">
        <f t="shared" ref="C18:C44" si="2">$B$5/B18</f>
        <v>998.2455760257518</v>
      </c>
      <c r="D18">
        <f t="shared" si="1"/>
        <v>998.24509651655194</v>
      </c>
    </row>
    <row r="19" spans="1:4" x14ac:dyDescent="0.15">
      <c r="A19">
        <v>3</v>
      </c>
      <c r="B19">
        <f t="shared" si="0"/>
        <v>0.99990809022146687</v>
      </c>
      <c r="C19">
        <f t="shared" si="2"/>
        <v>998.29175277390891</v>
      </c>
      <c r="D19">
        <f t="shared" si="1"/>
        <v>998.29078749739847</v>
      </c>
    </row>
    <row r="20" spans="1:4" x14ac:dyDescent="0.15">
      <c r="A20">
        <v>4</v>
      </c>
      <c r="B20">
        <f t="shared" si="0"/>
        <v>0.99986185220217783</v>
      </c>
      <c r="C20">
        <f t="shared" si="2"/>
        <v>998.33791818487964</v>
      </c>
      <c r="D20">
        <f t="shared" si="1"/>
        <v>998.33646732211241</v>
      </c>
    </row>
    <row r="21" spans="1:4" x14ac:dyDescent="0.15">
      <c r="A21">
        <v>5</v>
      </c>
      <c r="B21">
        <f t="shared" si="0"/>
        <v>0.99981562980561489</v>
      </c>
      <c r="C21">
        <f t="shared" si="2"/>
        <v>998.38407226547463</v>
      </c>
      <c r="D21">
        <f t="shared" si="1"/>
        <v>998.38213599665005</v>
      </c>
    </row>
    <row r="22" spans="1:4" x14ac:dyDescent="0.15">
      <c r="A22">
        <v>6</v>
      </c>
      <c r="B22">
        <f t="shared" si="0"/>
        <v>0.99976942302122462</v>
      </c>
      <c r="C22">
        <f t="shared" si="2"/>
        <v>998.43021502249803</v>
      </c>
      <c r="D22">
        <f t="shared" si="1"/>
        <v>998.42779352696357</v>
      </c>
    </row>
    <row r="23" spans="1:4" x14ac:dyDescent="0.15">
      <c r="A23">
        <v>7</v>
      </c>
      <c r="B23">
        <f t="shared" si="0"/>
        <v>0.99972323183846401</v>
      </c>
      <c r="C23">
        <f t="shared" si="2"/>
        <v>998.47634646274776</v>
      </c>
      <c r="D23">
        <f t="shared" si="1"/>
        <v>998.47343991899947</v>
      </c>
    </row>
    <row r="24" spans="1:4" x14ac:dyDescent="0.15">
      <c r="A24">
        <v>8</v>
      </c>
      <c r="B24">
        <f t="shared" si="0"/>
        <v>0.99967705624680114</v>
      </c>
      <c r="C24">
        <f t="shared" si="2"/>
        <v>998.522466593015</v>
      </c>
      <c r="D24">
        <f t="shared" si="1"/>
        <v>998.51907517869984</v>
      </c>
    </row>
    <row r="25" spans="1:4" x14ac:dyDescent="0.15">
      <c r="A25">
        <v>9</v>
      </c>
      <c r="B25">
        <f t="shared" si="0"/>
        <v>0.99963089623571444</v>
      </c>
      <c r="C25">
        <f t="shared" si="2"/>
        <v>998.56857542008481</v>
      </c>
      <c r="D25">
        <f t="shared" si="1"/>
        <v>998.56469931200161</v>
      </c>
    </row>
    <row r="26" spans="1:4" x14ac:dyDescent="0.15">
      <c r="A26">
        <v>10</v>
      </c>
      <c r="B26">
        <f t="shared" si="0"/>
        <v>0.99958475179469286</v>
      </c>
      <c r="C26">
        <f t="shared" si="2"/>
        <v>998.61467295073624</v>
      </c>
      <c r="D26">
        <f t="shared" si="1"/>
        <v>998.61031232483685</v>
      </c>
    </row>
    <row r="27" spans="1:4" x14ac:dyDescent="0.15">
      <c r="A27">
        <v>20</v>
      </c>
      <c r="B27">
        <f t="shared" si="0"/>
        <v>0.99912416143326299</v>
      </c>
      <c r="C27">
        <f t="shared" si="2"/>
        <v>999.07502844097257</v>
      </c>
      <c r="D27">
        <f t="shared" si="1"/>
        <v>999.06583212913222</v>
      </c>
    </row>
    <row r="28" spans="1:4" x14ac:dyDescent="0.15">
      <c r="A28">
        <v>30</v>
      </c>
      <c r="B28">
        <f t="shared" si="0"/>
        <v>0.99866511659492263</v>
      </c>
      <c r="C28">
        <f t="shared" si="2"/>
        <v>999.53426169874797</v>
      </c>
      <c r="D28">
        <f t="shared" si="1"/>
        <v>999.52024637610418</v>
      </c>
    </row>
    <row r="29" spans="1:4" x14ac:dyDescent="0.15">
      <c r="A29">
        <v>40</v>
      </c>
      <c r="B29">
        <f t="shared" si="0"/>
        <v>0.99820760694226252</v>
      </c>
      <c r="C29">
        <f t="shared" si="2"/>
        <v>999.99237939862451</v>
      </c>
      <c r="D29">
        <f t="shared" si="1"/>
        <v>999.97356091817073</v>
      </c>
    </row>
    <row r="30" spans="1:4" x14ac:dyDescent="0.15">
      <c r="A30">
        <v>50</v>
      </c>
      <c r="B30">
        <f t="shared" si="0"/>
        <v>0.99775162224124248</v>
      </c>
      <c r="C30">
        <f t="shared" si="2"/>
        <v>1000.449388153086</v>
      </c>
      <c r="D30">
        <f t="shared" si="1"/>
        <v>1000.4257815600878</v>
      </c>
    </row>
    <row r="31" spans="1:4" x14ac:dyDescent="0.15">
      <c r="A31">
        <v>60</v>
      </c>
      <c r="B31">
        <f t="shared" si="0"/>
        <v>0.99729715235981742</v>
      </c>
      <c r="C31">
        <f t="shared" si="2"/>
        <v>1000.9052945133217</v>
      </c>
      <c r="D31">
        <f t="shared" si="1"/>
        <v>1000.8769140594742</v>
      </c>
    </row>
    <row r="32" spans="1:4" x14ac:dyDescent="0.15">
      <c r="A32">
        <v>70</v>
      </c>
      <c r="B32">
        <f t="shared" si="0"/>
        <v>0.99684418726658675</v>
      </c>
      <c r="C32">
        <f t="shared" si="2"/>
        <v>1001.3601049699964</v>
      </c>
      <c r="D32">
        <f t="shared" si="1"/>
        <v>1001.3269641273265</v>
      </c>
    </row>
    <row r="33" spans="1:4" x14ac:dyDescent="0.15">
      <c r="A33">
        <v>80</v>
      </c>
      <c r="B33">
        <f t="shared" si="0"/>
        <v>0.99639271702946552</v>
      </c>
      <c r="C33">
        <f t="shared" si="2"/>
        <v>1001.81382595401</v>
      </c>
      <c r="D33">
        <f t="shared" si="1"/>
        <v>1001.7759374285284</v>
      </c>
    </row>
    <row r="34" spans="1:4" x14ac:dyDescent="0.15">
      <c r="A34">
        <v>90</v>
      </c>
      <c r="B34">
        <f t="shared" si="0"/>
        <v>0.99594273181437787</v>
      </c>
      <c r="C34">
        <f t="shared" si="2"/>
        <v>1002.2664638372429</v>
      </c>
      <c r="D34">
        <f t="shared" si="1"/>
        <v>1002.2238395823525</v>
      </c>
    </row>
    <row r="35" spans="1:4" x14ac:dyDescent="0.15">
      <c r="A35">
        <v>100</v>
      </c>
      <c r="B35">
        <f t="shared" si="0"/>
        <v>0.99549422188397174</v>
      </c>
      <c r="C35">
        <f t="shared" si="2"/>
        <v>1002.7180249332915</v>
      </c>
      <c r="D35">
        <f t="shared" si="1"/>
        <v>1002.6706761629557</v>
      </c>
    </row>
    <row r="36" spans="1:4" x14ac:dyDescent="0.15">
      <c r="A36">
        <v>200</v>
      </c>
      <c r="B36">
        <f t="shared" si="0"/>
        <v>0.99108818770678175</v>
      </c>
      <c r="C36">
        <f t="shared" si="2"/>
        <v>1007.1757613312634</v>
      </c>
      <c r="D36">
        <f t="shared" si="1"/>
        <v>1007.0816304563414</v>
      </c>
    </row>
    <row r="37" spans="1:4" x14ac:dyDescent="0.15">
      <c r="A37">
        <v>300</v>
      </c>
      <c r="B37">
        <f t="shared" si="0"/>
        <v>0.98681964292678592</v>
      </c>
      <c r="C37">
        <f t="shared" si="2"/>
        <v>1011.5323576651366</v>
      </c>
      <c r="D37">
        <f t="shared" si="1"/>
        <v>1011.3918419943818</v>
      </c>
    </row>
    <row r="38" spans="1:4" x14ac:dyDescent="0.15">
      <c r="A38">
        <v>400</v>
      </c>
      <c r="B38">
        <f t="shared" si="0"/>
        <v>0.98268026590715762</v>
      </c>
      <c r="C38">
        <f t="shared" si="2"/>
        <v>1015.7932693178848</v>
      </c>
      <c r="D38">
        <f t="shared" si="1"/>
        <v>1015.6062111915406</v>
      </c>
    </row>
    <row r="39" spans="1:4" x14ac:dyDescent="0.15">
      <c r="A39">
        <v>500</v>
      </c>
      <c r="B39">
        <f t="shared" si="0"/>
        <v>0.97866246838040472</v>
      </c>
      <c r="C39">
        <f t="shared" si="2"/>
        <v>1019.9635035069119</v>
      </c>
      <c r="D39">
        <f t="shared" si="1"/>
        <v>1019.7292801341544</v>
      </c>
    </row>
    <row r="40" spans="1:4" x14ac:dyDescent="0.15">
      <c r="A40">
        <v>600</v>
      </c>
      <c r="B40">
        <f t="shared" si="0"/>
        <v>0.97475931172805041</v>
      </c>
      <c r="C40">
        <f t="shared" si="2"/>
        <v>1024.0476679626624</v>
      </c>
      <c r="D40">
        <f t="shared" si="1"/>
        <v>1023.7652671146633</v>
      </c>
    </row>
    <row r="41" spans="1:4" x14ac:dyDescent="0.15">
      <c r="A41">
        <v>700</v>
      </c>
      <c r="B41">
        <f t="shared" si="0"/>
        <v>0.97096443487629214</v>
      </c>
      <c r="C41">
        <f t="shared" si="2"/>
        <v>1028.0500131059671</v>
      </c>
      <c r="D41">
        <f t="shared" si="1"/>
        <v>1027.7180970737265</v>
      </c>
    </row>
    <row r="42" spans="1:4" x14ac:dyDescent="0.15">
      <c r="A42">
        <v>800</v>
      </c>
      <c r="B42">
        <f t="shared" si="0"/>
        <v>0.96727199192572078</v>
      </c>
      <c r="C42">
        <f t="shared" si="2"/>
        <v>1031.9744687455545</v>
      </c>
      <c r="D42">
        <f t="shared" si="1"/>
        <v>1031.5914285213141</v>
      </c>
    </row>
    <row r="43" spans="1:4" x14ac:dyDescent="0.15">
      <c r="A43">
        <v>900</v>
      </c>
      <c r="B43">
        <f t="shared" si="0"/>
        <v>0.96367659797955507</v>
      </c>
      <c r="C43">
        <f t="shared" si="2"/>
        <v>1035.8246761339092</v>
      </c>
      <c r="D43">
        <f t="shared" si="1"/>
        <v>1035.3886774166895</v>
      </c>
    </row>
    <row r="44" spans="1:4" x14ac:dyDescent="0.15">
      <c r="A44">
        <v>1000</v>
      </c>
      <c r="B44">
        <f t="shared" si="0"/>
        <v>0.96017328191022477</v>
      </c>
      <c r="C44">
        <f t="shared" si="2"/>
        <v>1039.6040160731434</v>
      </c>
      <c r="D44">
        <f t="shared" si="1"/>
        <v>1039.1130384123408</v>
      </c>
    </row>
  </sheetData>
  <phoneticPr fontId="1"/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"/>
  <sheetViews>
    <sheetView zoomScaleNormal="100" workbookViewId="0"/>
  </sheetViews>
  <sheetFormatPr defaultRowHeight="13.5" x14ac:dyDescent="0.15"/>
  <cols>
    <col min="1" max="1" width="13.125" customWidth="1"/>
    <col min="2" max="2" width="9.875" bestFit="1" customWidth="1"/>
  </cols>
  <sheetData>
    <row r="1" spans="1:11" ht="18.75" x14ac:dyDescent="0.2">
      <c r="A1" s="2" t="s">
        <v>20</v>
      </c>
      <c r="K1" t="s">
        <v>35</v>
      </c>
    </row>
    <row r="3" spans="1:11" x14ac:dyDescent="0.15">
      <c r="A3" t="s">
        <v>6</v>
      </c>
      <c r="B3">
        <v>20</v>
      </c>
      <c r="C3" t="s">
        <v>1</v>
      </c>
      <c r="D3" t="s">
        <v>16</v>
      </c>
    </row>
    <row r="4" spans="1:11" x14ac:dyDescent="0.15">
      <c r="A4" t="s">
        <v>7</v>
      </c>
      <c r="B4">
        <v>1.01325</v>
      </c>
      <c r="C4" t="s">
        <v>4</v>
      </c>
    </row>
    <row r="5" spans="1:11" ht="15.75" x14ac:dyDescent="0.15">
      <c r="A5" t="s">
        <v>8</v>
      </c>
      <c r="B5">
        <v>1025.5</v>
      </c>
      <c r="C5" t="s">
        <v>18</v>
      </c>
    </row>
    <row r="6" spans="1:11" x14ac:dyDescent="0.15">
      <c r="A6" t="s">
        <v>21</v>
      </c>
      <c r="B6">
        <v>3.5</v>
      </c>
      <c r="C6" t="s">
        <v>22</v>
      </c>
      <c r="D6" t="s">
        <v>23</v>
      </c>
    </row>
    <row r="8" spans="1:11" x14ac:dyDescent="0.15">
      <c r="A8" t="s">
        <v>15</v>
      </c>
      <c r="B8">
        <v>6.3360000000000003</v>
      </c>
    </row>
    <row r="10" spans="1:11" x14ac:dyDescent="0.15">
      <c r="A10" t="s">
        <v>3</v>
      </c>
      <c r="B10">
        <v>0.315</v>
      </c>
    </row>
    <row r="11" spans="1:11" x14ac:dyDescent="0.15">
      <c r="A11" t="s">
        <v>25</v>
      </c>
      <c r="B11">
        <f>2670.8 + 68.9656*B6 + (19.39 - 0.703178*B6)*B3 - 0.2333*B3^2</f>
        <v>3157.4371400000005</v>
      </c>
    </row>
    <row r="12" spans="1:11" x14ac:dyDescent="0.15">
      <c r="A12" t="s">
        <v>11</v>
      </c>
      <c r="B12" s="3">
        <v>2364000000</v>
      </c>
      <c r="C12" t="s">
        <v>12</v>
      </c>
    </row>
    <row r="13" spans="1:11" x14ac:dyDescent="0.15">
      <c r="B13" s="3"/>
    </row>
    <row r="14" spans="1:11" x14ac:dyDescent="0.15">
      <c r="B14" t="s">
        <v>14</v>
      </c>
      <c r="D14" t="s">
        <v>49</v>
      </c>
    </row>
    <row r="15" spans="1:11" x14ac:dyDescent="0.15">
      <c r="A15" s="1" t="s">
        <v>9</v>
      </c>
      <c r="B15" s="1" t="s">
        <v>36</v>
      </c>
      <c r="C15" s="1" t="s">
        <v>10</v>
      </c>
      <c r="D15" s="1" t="s">
        <v>10</v>
      </c>
    </row>
    <row r="16" spans="1:11" ht="15.75" x14ac:dyDescent="0.15">
      <c r="A16" s="1" t="s">
        <v>0</v>
      </c>
      <c r="B16" s="1"/>
      <c r="C16" s="1" t="s">
        <v>19</v>
      </c>
      <c r="D16" s="1" t="s">
        <v>19</v>
      </c>
    </row>
    <row r="17" spans="1:4" x14ac:dyDescent="0.15">
      <c r="A17">
        <v>1</v>
      </c>
      <c r="B17">
        <f t="shared" ref="B17:B44" si="0">1 - (1 - $B$6*10^(-2))*$B$10*LOG(($B$11 + A17)/($B$11 + $B$4))</f>
        <v>1.0000005538152468</v>
      </c>
      <c r="C17">
        <f>$B$5/B17</f>
        <v>1025.4994320627791</v>
      </c>
      <c r="D17">
        <f t="shared" ref="D17:D44" si="1">$B$5*(1+$B$8/$B$12*(A17-$B$4)*10^5)^(1/$B$8)</f>
        <v>1025.499425215934</v>
      </c>
    </row>
    <row r="18" spans="1:4" x14ac:dyDescent="0.15">
      <c r="A18">
        <v>2</v>
      </c>
      <c r="B18">
        <f t="shared" si="0"/>
        <v>0.99995876296586028</v>
      </c>
      <c r="C18">
        <f t="shared" ref="C18:C44" si="2">$B$5/B18</f>
        <v>1025.5422903224378</v>
      </c>
      <c r="D18">
        <f t="shared" si="1"/>
        <v>1025.5428003152515</v>
      </c>
    </row>
    <row r="19" spans="1:4" x14ac:dyDescent="0.15">
      <c r="A19">
        <v>3</v>
      </c>
      <c r="B19">
        <f t="shared" si="0"/>
        <v>0.99991698534168949</v>
      </c>
      <c r="C19">
        <f t="shared" si="2"/>
        <v>1025.5851385998492</v>
      </c>
      <c r="D19">
        <f t="shared" si="1"/>
        <v>1025.5861656276722</v>
      </c>
    </row>
    <row r="20" spans="1:4" x14ac:dyDescent="0.15">
      <c r="A20">
        <v>4</v>
      </c>
      <c r="B20">
        <f t="shared" si="0"/>
        <v>0.99987522093436643</v>
      </c>
      <c r="C20">
        <f t="shared" si="2"/>
        <v>1025.6279769006453</v>
      </c>
      <c r="D20">
        <f t="shared" si="1"/>
        <v>1025.6295211580257</v>
      </c>
    </row>
    <row r="21" spans="1:4" x14ac:dyDescent="0.15">
      <c r="A21">
        <v>5</v>
      </c>
      <c r="B21">
        <f t="shared" si="0"/>
        <v>0.99983346973553111</v>
      </c>
      <c r="C21">
        <f t="shared" si="2"/>
        <v>1025.670805230453</v>
      </c>
      <c r="D21">
        <f t="shared" si="1"/>
        <v>1025.6728669111369</v>
      </c>
    </row>
    <row r="22" spans="1:4" x14ac:dyDescent="0.15">
      <c r="A22">
        <v>6</v>
      </c>
      <c r="B22">
        <f t="shared" si="0"/>
        <v>0.99979173173683156</v>
      </c>
      <c r="C22">
        <f t="shared" si="2"/>
        <v>1025.7136235948942</v>
      </c>
      <c r="D22">
        <f t="shared" si="1"/>
        <v>1025.7162028918278</v>
      </c>
    </row>
    <row r="23" spans="1:4" x14ac:dyDescent="0.15">
      <c r="A23">
        <v>7</v>
      </c>
      <c r="B23">
        <f t="shared" si="0"/>
        <v>0.99975000692992355</v>
      </c>
      <c r="C23">
        <f t="shared" si="2"/>
        <v>1025.7564319995863</v>
      </c>
      <c r="D23">
        <f t="shared" si="1"/>
        <v>1025.7595291049167</v>
      </c>
    </row>
    <row r="24" spans="1:4" x14ac:dyDescent="0.15">
      <c r="A24">
        <v>8</v>
      </c>
      <c r="B24">
        <f t="shared" si="0"/>
        <v>0.99970829530647087</v>
      </c>
      <c r="C24">
        <f t="shared" si="2"/>
        <v>1025.7992304501408</v>
      </c>
      <c r="D24">
        <f t="shared" si="1"/>
        <v>1025.8028455552173</v>
      </c>
    </row>
    <row r="25" spans="1:4" x14ac:dyDescent="0.15">
      <c r="A25">
        <v>9</v>
      </c>
      <c r="B25">
        <f t="shared" si="0"/>
        <v>0.99966659685814541</v>
      </c>
      <c r="C25">
        <f t="shared" si="2"/>
        <v>1025.8420189521651</v>
      </c>
      <c r="D25">
        <f t="shared" si="1"/>
        <v>1025.8461522475411</v>
      </c>
    </row>
    <row r="26" spans="1:4" x14ac:dyDescent="0.15">
      <c r="A26">
        <v>10</v>
      </c>
      <c r="B26">
        <f t="shared" si="0"/>
        <v>0.99962491157662658</v>
      </c>
      <c r="C26">
        <f t="shared" si="2"/>
        <v>1025.8847975112612</v>
      </c>
      <c r="D26">
        <f t="shared" si="1"/>
        <v>1025.8894491866945</v>
      </c>
    </row>
    <row r="27" spans="1:4" x14ac:dyDescent="0.15">
      <c r="A27">
        <v>20</v>
      </c>
      <c r="B27">
        <f t="shared" si="0"/>
        <v>0.99920878111093214</v>
      </c>
      <c r="C27">
        <f t="shared" si="2"/>
        <v>1026.3120374701241</v>
      </c>
      <c r="D27">
        <f t="shared" si="1"/>
        <v>1026.3218832088196</v>
      </c>
    </row>
    <row r="28" spans="1:4" x14ac:dyDescent="0.15">
      <c r="A28">
        <v>30</v>
      </c>
      <c r="B28">
        <f t="shared" si="0"/>
        <v>0.99879395823163541</v>
      </c>
      <c r="C28">
        <f t="shared" si="2"/>
        <v>1026.7382892620292</v>
      </c>
      <c r="D28">
        <f t="shared" si="1"/>
        <v>1026.7533471746995</v>
      </c>
    </row>
    <row r="29" spans="1:4" x14ac:dyDescent="0.15">
      <c r="A29">
        <v>40</v>
      </c>
      <c r="B29">
        <f t="shared" si="0"/>
        <v>0.99838043474694083</v>
      </c>
      <c r="C29">
        <f t="shared" si="2"/>
        <v>1027.163558408407</v>
      </c>
      <c r="D29">
        <f t="shared" si="1"/>
        <v>1027.1838458316533</v>
      </c>
    </row>
    <row r="30" spans="1:4" x14ac:dyDescent="0.15">
      <c r="A30">
        <v>50</v>
      </c>
      <c r="B30">
        <f t="shared" si="0"/>
        <v>0.99796820254179264</v>
      </c>
      <c r="C30">
        <f t="shared" si="2"/>
        <v>1027.587850382492</v>
      </c>
      <c r="D30">
        <f t="shared" si="1"/>
        <v>1027.6133838912517</v>
      </c>
    </row>
    <row r="31" spans="1:4" x14ac:dyDescent="0.15">
      <c r="A31">
        <v>60</v>
      </c>
      <c r="B31">
        <f t="shared" si="0"/>
        <v>0.99755725357691971</v>
      </c>
      <c r="C31">
        <f t="shared" si="2"/>
        <v>1028.011170609894</v>
      </c>
      <c r="D31">
        <f t="shared" si="1"/>
        <v>1028.0419660296782</v>
      </c>
    </row>
    <row r="32" spans="1:4" x14ac:dyDescent="0.15">
      <c r="A32">
        <v>70</v>
      </c>
      <c r="B32">
        <f t="shared" si="0"/>
        <v>0.99714757988789426</v>
      </c>
      <c r="C32">
        <f t="shared" si="2"/>
        <v>1028.4335244691597</v>
      </c>
      <c r="D32">
        <f t="shared" si="1"/>
        <v>1028.4695968880885</v>
      </c>
    </row>
    <row r="33" spans="1:4" x14ac:dyDescent="0.15">
      <c r="A33">
        <v>80</v>
      </c>
      <c r="B33">
        <f t="shared" si="0"/>
        <v>0.99673917358420616</v>
      </c>
      <c r="C33">
        <f t="shared" si="2"/>
        <v>1028.8549172923263</v>
      </c>
      <c r="D33">
        <f t="shared" si="1"/>
        <v>1028.896281072964</v>
      </c>
    </row>
    <row r="34" spans="1:4" x14ac:dyDescent="0.15">
      <c r="A34">
        <v>90</v>
      </c>
      <c r="B34">
        <f t="shared" si="0"/>
        <v>0.99633202684835087</v>
      </c>
      <c r="C34">
        <f t="shared" si="2"/>
        <v>1029.2753543654667</v>
      </c>
      <c r="D34">
        <f t="shared" si="1"/>
        <v>1029.322023156461</v>
      </c>
    </row>
    <row r="35" spans="1:4" x14ac:dyDescent="0.15">
      <c r="A35">
        <v>100</v>
      </c>
      <c r="B35">
        <f t="shared" si="0"/>
        <v>0.9959261319349314</v>
      </c>
      <c r="C35">
        <f t="shared" si="2"/>
        <v>1029.6948409292274</v>
      </c>
      <c r="D35">
        <f t="shared" si="1"/>
        <v>1029.7468276767559</v>
      </c>
    </row>
    <row r="36" spans="1:4" x14ac:dyDescent="0.15">
      <c r="A36">
        <v>200</v>
      </c>
      <c r="B36">
        <f t="shared" si="0"/>
        <v>0.99193437887420255</v>
      </c>
      <c r="C36">
        <f t="shared" si="2"/>
        <v>1033.8385500499467</v>
      </c>
      <c r="D36">
        <f t="shared" si="1"/>
        <v>1033.9442816755782</v>
      </c>
    </row>
    <row r="37" spans="1:4" x14ac:dyDescent="0.15">
      <c r="A37">
        <v>300</v>
      </c>
      <c r="B37">
        <f t="shared" si="0"/>
        <v>0.9880597911395651</v>
      </c>
      <c r="C37">
        <f t="shared" si="2"/>
        <v>1037.8926550763226</v>
      </c>
      <c r="D37">
        <f t="shared" si="1"/>
        <v>1038.0527316245616</v>
      </c>
    </row>
    <row r="38" spans="1:4" x14ac:dyDescent="0.15">
      <c r="A38">
        <v>400</v>
      </c>
      <c r="B38">
        <f t="shared" si="0"/>
        <v>0.98429568636726472</v>
      </c>
      <c r="C38">
        <f t="shared" si="2"/>
        <v>1041.8617232640811</v>
      </c>
      <c r="D38">
        <f t="shared" si="1"/>
        <v>1042.0762045920183</v>
      </c>
    </row>
    <row r="39" spans="1:4" x14ac:dyDescent="0.15">
      <c r="A39">
        <v>500</v>
      </c>
      <c r="B39">
        <f t="shared" si="0"/>
        <v>0.98063593805785854</v>
      </c>
      <c r="C39">
        <f t="shared" si="2"/>
        <v>1045.7499671396852</v>
      </c>
      <c r="D39">
        <f t="shared" si="1"/>
        <v>1046.0184532522635</v>
      </c>
    </row>
    <row r="40" spans="1:4" x14ac:dyDescent="0.15">
      <c r="A40">
        <v>600</v>
      </c>
      <c r="B40">
        <f t="shared" si="0"/>
        <v>0.97707491558407278</v>
      </c>
      <c r="C40">
        <f t="shared" si="2"/>
        <v>1049.5612809658303</v>
      </c>
      <c r="D40">
        <f t="shared" si="1"/>
        <v>1049.8829805699129</v>
      </c>
    </row>
    <row r="41" spans="1:4" x14ac:dyDescent="0.15">
      <c r="A41">
        <v>700</v>
      </c>
      <c r="B41">
        <f t="shared" si="0"/>
        <v>0.97360743207985967</v>
      </c>
      <c r="C41">
        <f t="shared" si="2"/>
        <v>1053.299272592122</v>
      </c>
      <c r="D41">
        <f t="shared" si="1"/>
        <v>1053.6730617495391</v>
      </c>
    </row>
    <row r="42" spans="1:4" x14ac:dyDescent="0.15">
      <c r="A42">
        <v>800</v>
      </c>
      <c r="B42">
        <f t="shared" si="0"/>
        <v>0.97022869899996644</v>
      </c>
      <c r="C42">
        <f t="shared" si="2"/>
        <v>1056.9672913788293</v>
      </c>
      <c r="D42">
        <f t="shared" si="1"/>
        <v>1057.3917638080438</v>
      </c>
    </row>
    <row r="43" spans="1:4" x14ac:dyDescent="0.15">
      <c r="A43">
        <v>900</v>
      </c>
      <c r="B43">
        <f t="shared" si="0"/>
        <v>0.96693428635090428</v>
      </c>
      <c r="C43">
        <f t="shared" si="2"/>
        <v>1060.5684527643712</v>
      </c>
      <c r="D43">
        <f t="shared" si="1"/>
        <v>1061.0419630736153</v>
      </c>
    </row>
    <row r="44" spans="1:4" x14ac:dyDescent="0.15">
      <c r="A44">
        <v>1000</v>
      </c>
      <c r="B44">
        <f t="shared" si="0"/>
        <v>0.96372008776454821</v>
      </c>
      <c r="C44">
        <f t="shared" si="2"/>
        <v>1064.1056599523176</v>
      </c>
      <c r="D44">
        <f t="shared" si="1"/>
        <v>1064.6263608706183</v>
      </c>
    </row>
  </sheetData>
  <phoneticPr fontId="1"/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zoomScaleNormal="100" workbookViewId="0"/>
  </sheetViews>
  <sheetFormatPr defaultRowHeight="13.5" x14ac:dyDescent="0.15"/>
  <sheetData>
    <row r="1" spans="1:10" ht="18.75" x14ac:dyDescent="0.2">
      <c r="A1" s="2" t="s">
        <v>46</v>
      </c>
      <c r="J1" t="s">
        <v>65</v>
      </c>
    </row>
    <row r="3" spans="1:10" x14ac:dyDescent="0.15">
      <c r="C3" t="s">
        <v>33</v>
      </c>
    </row>
    <row r="4" spans="1:10" x14ac:dyDescent="0.15">
      <c r="A4" s="1" t="s">
        <v>6</v>
      </c>
      <c r="B4" s="1" t="s">
        <v>10</v>
      </c>
      <c r="C4" s="1" t="s">
        <v>10</v>
      </c>
    </row>
    <row r="5" spans="1:10" ht="15.75" x14ac:dyDescent="0.15">
      <c r="A5" s="1" t="s">
        <v>42</v>
      </c>
      <c r="B5" s="1" t="s">
        <v>45</v>
      </c>
      <c r="C5" s="1" t="s">
        <v>45</v>
      </c>
    </row>
    <row r="6" spans="1:10" x14ac:dyDescent="0.15">
      <c r="A6">
        <v>0</v>
      </c>
      <c r="B6">
        <v>999.84</v>
      </c>
      <c r="C6">
        <f xml:space="preserve"> 0.000017855*A6^3 - 0.0061832*A6^2 + 0.028126*A6 + 999.91</f>
        <v>999.91</v>
      </c>
    </row>
    <row r="7" spans="1:10" x14ac:dyDescent="0.15">
      <c r="A7">
        <v>10</v>
      </c>
      <c r="B7">
        <v>999.7</v>
      </c>
      <c r="C7">
        <f t="shared" ref="C7:C15" si="0" xml:space="preserve"> 0.000017855*A7^3 - 0.0061832*A7^2 + 0.028126*A7 + 999.91</f>
        <v>999.59079499999996</v>
      </c>
    </row>
    <row r="8" spans="1:10" x14ac:dyDescent="0.15">
      <c r="A8">
        <v>20</v>
      </c>
      <c r="B8">
        <v>998.2</v>
      </c>
      <c r="C8">
        <f t="shared" si="0"/>
        <v>998.14207999999996</v>
      </c>
    </row>
    <row r="9" spans="1:10" x14ac:dyDescent="0.15">
      <c r="A9">
        <v>30</v>
      </c>
      <c r="B9">
        <v>995.65</v>
      </c>
      <c r="C9">
        <f t="shared" si="0"/>
        <v>995.67098499999997</v>
      </c>
    </row>
    <row r="10" spans="1:10" x14ac:dyDescent="0.15">
      <c r="A10">
        <v>40</v>
      </c>
      <c r="B10">
        <v>992.22</v>
      </c>
      <c r="C10">
        <f t="shared" si="0"/>
        <v>992.28463999999997</v>
      </c>
    </row>
    <row r="11" spans="1:10" x14ac:dyDescent="0.15">
      <c r="A11">
        <v>50</v>
      </c>
      <c r="B11">
        <v>988.04</v>
      </c>
      <c r="C11">
        <f t="shared" si="0"/>
        <v>988.09017499999993</v>
      </c>
    </row>
    <row r="12" spans="1:10" x14ac:dyDescent="0.15">
      <c r="A12">
        <v>60</v>
      </c>
      <c r="B12">
        <v>983.2</v>
      </c>
      <c r="C12">
        <f t="shared" si="0"/>
        <v>983.19471999999996</v>
      </c>
    </row>
    <row r="13" spans="1:10" x14ac:dyDescent="0.15">
      <c r="A13">
        <v>70</v>
      </c>
      <c r="B13">
        <v>977.77</v>
      </c>
      <c r="C13">
        <f xml:space="preserve"> 0.000017855*A13^3 - 0.0061832*A13^2 + 0.028126*A13 + 999.91</f>
        <v>977.70540499999993</v>
      </c>
    </row>
    <row r="14" spans="1:10" x14ac:dyDescent="0.15">
      <c r="A14">
        <v>80</v>
      </c>
      <c r="B14">
        <v>971.8</v>
      </c>
      <c r="C14">
        <f t="shared" si="0"/>
        <v>971.72935999999993</v>
      </c>
    </row>
    <row r="15" spans="1:10" x14ac:dyDescent="0.15">
      <c r="A15">
        <v>90</v>
      </c>
      <c r="B15">
        <v>965.32</v>
      </c>
      <c r="C15">
        <f t="shared" si="0"/>
        <v>965.37371499999995</v>
      </c>
    </row>
  </sheetData>
  <phoneticPr fontId="1"/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7"/>
  <sheetViews>
    <sheetView zoomScaleNormal="100" workbookViewId="0"/>
  </sheetViews>
  <sheetFormatPr defaultRowHeight="13.5" x14ac:dyDescent="0.15"/>
  <cols>
    <col min="1" max="1" width="13.125" customWidth="1"/>
    <col min="2" max="2" width="9.875" bestFit="1" customWidth="1"/>
  </cols>
  <sheetData>
    <row r="1" spans="1:15" ht="18.75" x14ac:dyDescent="0.2">
      <c r="A1" s="2" t="s">
        <v>44</v>
      </c>
      <c r="O1" t="s">
        <v>35</v>
      </c>
    </row>
    <row r="3" spans="1:15" x14ac:dyDescent="0.15">
      <c r="A3" t="s">
        <v>7</v>
      </c>
      <c r="B3">
        <v>1.01325</v>
      </c>
      <c r="C3" t="s">
        <v>4</v>
      </c>
    </row>
    <row r="4" spans="1:15" x14ac:dyDescent="0.15">
      <c r="A4" t="s">
        <v>21</v>
      </c>
      <c r="B4">
        <v>3.5</v>
      </c>
      <c r="C4" t="s">
        <v>22</v>
      </c>
      <c r="D4" t="s">
        <v>23</v>
      </c>
    </row>
    <row r="6" spans="1:15" x14ac:dyDescent="0.15">
      <c r="A6" t="s">
        <v>3</v>
      </c>
      <c r="B6">
        <v>0.315</v>
      </c>
    </row>
    <row r="7" spans="1:15" x14ac:dyDescent="0.15">
      <c r="B7" s="3"/>
    </row>
    <row r="8" spans="1:15" x14ac:dyDescent="0.15">
      <c r="A8" t="s">
        <v>6</v>
      </c>
      <c r="B8">
        <v>0</v>
      </c>
      <c r="C8" t="s">
        <v>1</v>
      </c>
      <c r="D8" t="s">
        <v>16</v>
      </c>
    </row>
    <row r="9" spans="1:15" x14ac:dyDescent="0.15">
      <c r="A9" t="s">
        <v>25</v>
      </c>
      <c r="B9">
        <f>2670.8 + 68.9656*$B$4 + (19.39 - 0.703178*$B$4)*B8 - 0.2333*B8^2</f>
        <v>2912.1796000000004</v>
      </c>
      <c r="H9" s="5"/>
    </row>
    <row r="10" spans="1:15" x14ac:dyDescent="0.15">
      <c r="H10" s="5" t="s">
        <v>33</v>
      </c>
    </row>
    <row r="11" spans="1:15" x14ac:dyDescent="0.15">
      <c r="A11" s="1" t="s">
        <v>9</v>
      </c>
      <c r="B11" s="1" t="s">
        <v>36</v>
      </c>
      <c r="C11" s="1" t="s">
        <v>10</v>
      </c>
      <c r="D11" s="1" t="s">
        <v>37</v>
      </c>
      <c r="F11" s="1" t="s">
        <v>6</v>
      </c>
      <c r="G11" s="1" t="s">
        <v>10</v>
      </c>
      <c r="H11" s="1" t="s">
        <v>10</v>
      </c>
    </row>
    <row r="12" spans="1:15" ht="15.75" x14ac:dyDescent="0.15">
      <c r="A12" s="1" t="s">
        <v>0</v>
      </c>
      <c r="B12" s="1"/>
      <c r="C12" s="1" t="s">
        <v>19</v>
      </c>
      <c r="D12" s="1" t="s">
        <v>19</v>
      </c>
      <c r="F12" s="1" t="s">
        <v>42</v>
      </c>
      <c r="G12" s="1" t="s">
        <v>19</v>
      </c>
      <c r="H12" s="1" t="s">
        <v>19</v>
      </c>
    </row>
    <row r="13" spans="1:15" x14ac:dyDescent="0.15">
      <c r="A13">
        <v>16.440000000000001</v>
      </c>
      <c r="B13">
        <f t="shared" ref="B13:B19" si="0">1 - (1 - $B$4*10^(-2))*$B$6*LOG(($B$9 + A13)/($B$9 + $B$3))</f>
        <v>0.99930276365876025</v>
      </c>
      <c r="C13">
        <v>1028.9000000000001</v>
      </c>
      <c r="D13">
        <f t="shared" ref="D13:D19" si="1">C13*B13</f>
        <v>1028.1826135284985</v>
      </c>
      <c r="F13">
        <v>0</v>
      </c>
      <c r="G13">
        <f>D20</f>
        <v>1028.4124385123444</v>
      </c>
      <c r="H13">
        <f xml:space="preserve"> -0.000048843*F13^3 - 0.0022997*F13^2 - 0.077409*F13 + 1028.4</f>
        <v>1028.4000000000001</v>
      </c>
    </row>
    <row r="14" spans="1:15" x14ac:dyDescent="0.15">
      <c r="A14">
        <v>30.07</v>
      </c>
      <c r="B14">
        <f t="shared" si="0"/>
        <v>0.99868978351651572</v>
      </c>
      <c r="C14">
        <v>1029.5999999999999</v>
      </c>
      <c r="D14">
        <f t="shared" si="1"/>
        <v>1028.2510011086044</v>
      </c>
      <c r="F14">
        <v>20</v>
      </c>
      <c r="G14">
        <f>D35</f>
        <v>1025.5536370008697</v>
      </c>
      <c r="H14">
        <f xml:space="preserve"> -0.000048843*F14^3 - 0.0022997*F14^2 - 0.077409*F14 + 1028.4</f>
        <v>1025.5411960000001</v>
      </c>
    </row>
    <row r="15" spans="1:15" x14ac:dyDescent="0.15">
      <c r="A15">
        <v>50.01</v>
      </c>
      <c r="B15">
        <f t="shared" si="0"/>
        <v>0.99779812138195068</v>
      </c>
      <c r="C15">
        <v>1030.5999999999999</v>
      </c>
      <c r="D15">
        <f t="shared" si="1"/>
        <v>1028.3307438962383</v>
      </c>
      <c r="F15">
        <v>30</v>
      </c>
      <c r="G15">
        <f>D50</f>
        <v>1022.7016818001314</v>
      </c>
      <c r="H15">
        <f xml:space="preserve"> -0.000048843*F15^3 - 0.0022997*F15^2 - 0.077409*F15 + 1028.4</f>
        <v>1022.689239</v>
      </c>
    </row>
    <row r="16" spans="1:15" x14ac:dyDescent="0.15">
      <c r="A16">
        <v>98.99</v>
      </c>
      <c r="B16">
        <f t="shared" si="0"/>
        <v>0.99563310066079347</v>
      </c>
      <c r="C16">
        <v>1032.9000000000001</v>
      </c>
      <c r="D16">
        <f t="shared" si="1"/>
        <v>1028.3894296725337</v>
      </c>
      <c r="F16">
        <v>40</v>
      </c>
      <c r="G16">
        <f>D66</f>
        <v>1018.5106138380621</v>
      </c>
      <c r="H16">
        <f xml:space="preserve"> -0.000048843*F16^3 - 0.0022997*F16^2 - 0.077409*F16 + 1028.4</f>
        <v>1018.4981680000001</v>
      </c>
    </row>
    <row r="17" spans="1:4" x14ac:dyDescent="0.15">
      <c r="A17">
        <v>196.97</v>
      </c>
      <c r="B17">
        <f t="shared" si="0"/>
        <v>0.99140590216200741</v>
      </c>
      <c r="C17">
        <v>1037.4000000000001</v>
      </c>
      <c r="D17">
        <f t="shared" si="1"/>
        <v>1028.4844829028666</v>
      </c>
    </row>
    <row r="18" spans="1:4" x14ac:dyDescent="0.15">
      <c r="A18">
        <v>294.95</v>
      </c>
      <c r="B18">
        <f t="shared" si="0"/>
        <v>0.98730987216199217</v>
      </c>
      <c r="C18">
        <v>1041.8</v>
      </c>
      <c r="D18">
        <f t="shared" si="1"/>
        <v>1028.5794248183633</v>
      </c>
    </row>
    <row r="19" spans="1:4" x14ac:dyDescent="0.15">
      <c r="A19">
        <v>392.92</v>
      </c>
      <c r="B19">
        <f t="shared" si="0"/>
        <v>0.98333751425227622</v>
      </c>
      <c r="C19">
        <v>1046.0999999999999</v>
      </c>
      <c r="D19">
        <f t="shared" si="1"/>
        <v>1028.6693736593061</v>
      </c>
    </row>
    <row r="20" spans="1:4" x14ac:dyDescent="0.15">
      <c r="C20" t="s">
        <v>38</v>
      </c>
      <c r="D20">
        <f>AVERAGE(D13:D19)</f>
        <v>1028.4124385123444</v>
      </c>
    </row>
    <row r="23" spans="1:4" x14ac:dyDescent="0.15">
      <c r="A23" t="s">
        <v>6</v>
      </c>
      <c r="B23">
        <v>20</v>
      </c>
      <c r="C23" t="s">
        <v>1</v>
      </c>
    </row>
    <row r="24" spans="1:4" x14ac:dyDescent="0.15">
      <c r="A24" t="s">
        <v>25</v>
      </c>
      <c r="B24">
        <f>2670.8 + 68.9656*$B$4 + (19.39 - 0.703178*$B$4)*B23 - 0.2333*B23^2</f>
        <v>3157.4371400000005</v>
      </c>
    </row>
    <row r="26" spans="1:4" x14ac:dyDescent="0.15">
      <c r="A26" s="1" t="s">
        <v>9</v>
      </c>
      <c r="B26" s="1" t="s">
        <v>36</v>
      </c>
      <c r="C26" s="1" t="s">
        <v>10</v>
      </c>
      <c r="D26" s="1" t="s">
        <v>37</v>
      </c>
    </row>
    <row r="27" spans="1:4" ht="15.75" x14ac:dyDescent="0.15">
      <c r="A27" s="1" t="s">
        <v>0</v>
      </c>
      <c r="B27" s="1"/>
      <c r="C27" s="1" t="s">
        <v>19</v>
      </c>
      <c r="D27" s="1" t="s">
        <v>19</v>
      </c>
    </row>
    <row r="28" spans="1:4" x14ac:dyDescent="0.15">
      <c r="A28">
        <v>15.81</v>
      </c>
      <c r="B28">
        <f t="shared" ref="B28:B34" si="2">1 - (1 - $B$4*10^(-2))*$B$6*LOG(($B$24 + A28)/($B$24 + $B$3))</f>
        <v>0.99938298014297178</v>
      </c>
      <c r="C28">
        <v>1026</v>
      </c>
      <c r="D28">
        <f t="shared" ref="D28:D34" si="3">C28*B28</f>
        <v>1025.3669376266892</v>
      </c>
    </row>
    <row r="29" spans="1:4" x14ac:dyDescent="0.15">
      <c r="A29">
        <v>30.41</v>
      </c>
      <c r="B29">
        <f t="shared" si="2"/>
        <v>0.99877697827892953</v>
      </c>
      <c r="C29">
        <v>1026.7</v>
      </c>
      <c r="D29">
        <f t="shared" si="3"/>
        <v>1025.444323598977</v>
      </c>
    </row>
    <row r="30" spans="1:4" x14ac:dyDescent="0.15">
      <c r="A30">
        <v>50</v>
      </c>
      <c r="B30">
        <f t="shared" si="2"/>
        <v>0.99796820254179264</v>
      </c>
      <c r="C30">
        <v>1027.5</v>
      </c>
      <c r="D30">
        <f t="shared" si="3"/>
        <v>1025.412328111692</v>
      </c>
    </row>
    <row r="31" spans="1:4" x14ac:dyDescent="0.15">
      <c r="A31">
        <v>99</v>
      </c>
      <c r="B31">
        <f t="shared" si="2"/>
        <v>0.99596666531353195</v>
      </c>
      <c r="C31">
        <v>1029.7</v>
      </c>
      <c r="D31">
        <f t="shared" si="3"/>
        <v>1025.5468752733439</v>
      </c>
    </row>
    <row r="32" spans="1:4" x14ac:dyDescent="0.15">
      <c r="A32">
        <v>196.97</v>
      </c>
      <c r="B32">
        <f t="shared" si="2"/>
        <v>0.99205357248056469</v>
      </c>
      <c r="C32">
        <v>1033.8</v>
      </c>
      <c r="D32">
        <f t="shared" si="3"/>
        <v>1025.5849832304077</v>
      </c>
    </row>
    <row r="33" spans="1:4" x14ac:dyDescent="0.15">
      <c r="A33">
        <v>294.94</v>
      </c>
      <c r="B33">
        <f t="shared" si="2"/>
        <v>0.98825313767477618</v>
      </c>
      <c r="C33">
        <v>1037.9000000000001</v>
      </c>
      <c r="D33">
        <f t="shared" si="3"/>
        <v>1025.7079315926503</v>
      </c>
    </row>
    <row r="34" spans="1:4" x14ac:dyDescent="0.15">
      <c r="A34">
        <v>392.91</v>
      </c>
      <c r="B34">
        <f t="shared" si="2"/>
        <v>0.98455905516107778</v>
      </c>
      <c r="C34">
        <v>1041.9000000000001</v>
      </c>
      <c r="D34">
        <f t="shared" si="3"/>
        <v>1025.8120795723271</v>
      </c>
    </row>
    <row r="35" spans="1:4" x14ac:dyDescent="0.15">
      <c r="C35" t="s">
        <v>38</v>
      </c>
      <c r="D35">
        <f>AVERAGE(D28:D34)</f>
        <v>1025.5536370008697</v>
      </c>
    </row>
    <row r="38" spans="1:4" x14ac:dyDescent="0.15">
      <c r="A38" t="s">
        <v>6</v>
      </c>
      <c r="B38">
        <v>30</v>
      </c>
      <c r="C38" t="s">
        <v>1</v>
      </c>
    </row>
    <row r="39" spans="1:4" x14ac:dyDescent="0.15">
      <c r="A39" t="s">
        <v>25</v>
      </c>
      <c r="B39">
        <f>2670.8 + 68.9656*$B$4 + (19.39 - 0.703178*$B$4)*B38 - 0.2333*B38^2</f>
        <v>3210.0759100000005</v>
      </c>
    </row>
    <row r="41" spans="1:4" x14ac:dyDescent="0.15">
      <c r="A41" s="1" t="s">
        <v>9</v>
      </c>
      <c r="B41" s="1" t="s">
        <v>36</v>
      </c>
      <c r="C41" s="1" t="s">
        <v>10</v>
      </c>
      <c r="D41" s="1" t="s">
        <v>37</v>
      </c>
    </row>
    <row r="42" spans="1:4" ht="15.75" x14ac:dyDescent="0.15">
      <c r="A42" s="1" t="s">
        <v>0</v>
      </c>
      <c r="B42" s="1"/>
      <c r="C42" s="1" t="s">
        <v>19</v>
      </c>
      <c r="D42" s="1" t="s">
        <v>19</v>
      </c>
    </row>
    <row r="43" spans="1:4" x14ac:dyDescent="0.15">
      <c r="A43">
        <v>15.72</v>
      </c>
      <c r="B43">
        <f t="shared" ref="B43:B49" si="4">1 - (1 - $B$4*10^(-2))*$B$6*LOG(($B$39 + A43)/($B$39 + $B$3))</f>
        <v>0.99939675478629675</v>
      </c>
      <c r="C43">
        <v>1023.2</v>
      </c>
      <c r="D43">
        <f t="shared" ref="D43:D49" si="5">C43*B43</f>
        <v>1022.5827594973389</v>
      </c>
    </row>
    <row r="44" spans="1:4" x14ac:dyDescent="0.15">
      <c r="A44">
        <v>30.42</v>
      </c>
      <c r="B44">
        <f t="shared" si="4"/>
        <v>0.99879652857486556</v>
      </c>
      <c r="C44">
        <v>1023.8</v>
      </c>
      <c r="D44">
        <f t="shared" si="5"/>
        <v>1022.5678859549473</v>
      </c>
    </row>
    <row r="45" spans="1:4" x14ac:dyDescent="0.15">
      <c r="A45">
        <v>50.01</v>
      </c>
      <c r="B45">
        <f t="shared" si="4"/>
        <v>0.99800085360589796</v>
      </c>
      <c r="C45">
        <v>1024.7</v>
      </c>
      <c r="D45">
        <f t="shared" si="5"/>
        <v>1022.6514746899637</v>
      </c>
    </row>
    <row r="46" spans="1:4" x14ac:dyDescent="0.15">
      <c r="A46">
        <v>99</v>
      </c>
      <c r="B46">
        <f t="shared" si="4"/>
        <v>0.99603179925105756</v>
      </c>
      <c r="C46">
        <v>1026.7</v>
      </c>
      <c r="D46">
        <f t="shared" si="5"/>
        <v>1022.6258482910608</v>
      </c>
    </row>
    <row r="47" spans="1:4" x14ac:dyDescent="0.15">
      <c r="A47">
        <v>196.96</v>
      </c>
      <c r="B47">
        <f t="shared" si="4"/>
        <v>0.9921804417545369</v>
      </c>
      <c r="C47">
        <v>1030.8</v>
      </c>
      <c r="D47">
        <f t="shared" si="5"/>
        <v>1022.7395993605766</v>
      </c>
    </row>
    <row r="48" spans="1:4" x14ac:dyDescent="0.15">
      <c r="A48">
        <v>294.95</v>
      </c>
      <c r="B48">
        <f t="shared" si="4"/>
        <v>0.9884371350241693</v>
      </c>
      <c r="C48">
        <v>1034.8</v>
      </c>
      <c r="D48">
        <f t="shared" si="5"/>
        <v>1022.8347473230103</v>
      </c>
    </row>
    <row r="49" spans="1:4" x14ac:dyDescent="0.15">
      <c r="A49">
        <v>392.92</v>
      </c>
      <c r="B49">
        <f t="shared" si="4"/>
        <v>0.98479778327141776</v>
      </c>
      <c r="C49">
        <v>1038.7</v>
      </c>
      <c r="D49">
        <f t="shared" si="5"/>
        <v>1022.9094574840217</v>
      </c>
    </row>
    <row r="50" spans="1:4" x14ac:dyDescent="0.15">
      <c r="C50" t="s">
        <v>38</v>
      </c>
      <c r="D50">
        <f>AVERAGE(D43:D49)</f>
        <v>1022.7016818001314</v>
      </c>
    </row>
    <row r="53" spans="1:4" x14ac:dyDescent="0.15">
      <c r="A53" t="s">
        <v>6</v>
      </c>
      <c r="B53">
        <v>40</v>
      </c>
      <c r="C53" t="s">
        <v>1</v>
      </c>
    </row>
    <row r="54" spans="1:4" x14ac:dyDescent="0.15">
      <c r="A54" t="s">
        <v>25</v>
      </c>
      <c r="B54">
        <f>2670.8 + 68.9656*$B$4 + (19.39 - 0.703178*$B$4)*B53 - 0.2333*B53^2</f>
        <v>3216.0546800000002</v>
      </c>
    </row>
    <row r="56" spans="1:4" x14ac:dyDescent="0.15">
      <c r="A56" t="s">
        <v>39</v>
      </c>
    </row>
    <row r="57" spans="1:4" x14ac:dyDescent="0.15">
      <c r="A57" s="1" t="s">
        <v>9</v>
      </c>
      <c r="B57" s="1" t="s">
        <v>36</v>
      </c>
      <c r="C57" s="1" t="s">
        <v>10</v>
      </c>
      <c r="D57" s="1" t="s">
        <v>37</v>
      </c>
    </row>
    <row r="58" spans="1:4" ht="15.75" x14ac:dyDescent="0.15">
      <c r="A58" s="1" t="s">
        <v>0</v>
      </c>
      <c r="B58" s="1"/>
      <c r="C58" s="1" t="s">
        <v>19</v>
      </c>
      <c r="D58" s="1" t="s">
        <v>19</v>
      </c>
    </row>
    <row r="59" spans="1:4" x14ac:dyDescent="0.15">
      <c r="A59">
        <v>15.7</v>
      </c>
      <c r="B59">
        <f t="shared" ref="B59:B65" si="6">1 - (1 - $B$4*10^(-2))*$B$6*LOG(($B$54 + A59)/($B$54 + $B$3))</f>
        <v>0.99939869031835371</v>
      </c>
      <c r="C59">
        <v>1019</v>
      </c>
      <c r="D59">
        <f t="shared" ref="D59:D65" si="7">C59*B59</f>
        <v>1018.3872654344025</v>
      </c>
    </row>
    <row r="60" spans="1:4" x14ac:dyDescent="0.15">
      <c r="A60">
        <v>30.4</v>
      </c>
      <c r="B60">
        <f t="shared" si="6"/>
        <v>0.99879956830780037</v>
      </c>
      <c r="C60">
        <v>1019.6</v>
      </c>
      <c r="D60">
        <f t="shared" si="7"/>
        <v>1018.3760398466333</v>
      </c>
    </row>
    <row r="61" spans="1:4" x14ac:dyDescent="0.15">
      <c r="A61">
        <v>50</v>
      </c>
      <c r="B61">
        <f t="shared" si="6"/>
        <v>0.99800494518916216</v>
      </c>
      <c r="C61">
        <v>1020.5</v>
      </c>
      <c r="D61">
        <f t="shared" si="7"/>
        <v>1018.46404656554</v>
      </c>
    </row>
    <row r="62" spans="1:4" x14ac:dyDescent="0.15">
      <c r="A62">
        <v>98.98</v>
      </c>
      <c r="B62">
        <f t="shared" si="6"/>
        <v>0.99603986088870089</v>
      </c>
      <c r="C62">
        <v>1022.5</v>
      </c>
      <c r="D62">
        <f t="shared" si="7"/>
        <v>1018.4507577586967</v>
      </c>
    </row>
    <row r="63" spans="1:4" x14ac:dyDescent="0.15">
      <c r="A63">
        <v>196.96</v>
      </c>
      <c r="B63">
        <f t="shared" si="6"/>
        <v>0.99219455277292989</v>
      </c>
      <c r="C63">
        <v>1026.5999999999999</v>
      </c>
      <c r="D63">
        <f t="shared" si="7"/>
        <v>1018.5869278766897</v>
      </c>
    </row>
    <row r="64" spans="1:4" x14ac:dyDescent="0.15">
      <c r="A64">
        <v>294.93</v>
      </c>
      <c r="B64">
        <f t="shared" si="6"/>
        <v>0.9884584634740301</v>
      </c>
      <c r="C64">
        <v>1030.5</v>
      </c>
      <c r="D64">
        <f t="shared" si="7"/>
        <v>1018.606446609988</v>
      </c>
    </row>
    <row r="65" spans="1:4" x14ac:dyDescent="0.15">
      <c r="A65">
        <v>392.91</v>
      </c>
      <c r="B65">
        <f t="shared" si="6"/>
        <v>0.98482483833573575</v>
      </c>
      <c r="C65">
        <v>1034.4000000000001</v>
      </c>
      <c r="D65">
        <f t="shared" si="7"/>
        <v>1018.7028127744851</v>
      </c>
    </row>
    <row r="66" spans="1:4" x14ac:dyDescent="0.15">
      <c r="C66" t="s">
        <v>38</v>
      </c>
      <c r="D66">
        <f>AVERAGE(D59:D65)</f>
        <v>1018.5106138380621</v>
      </c>
    </row>
    <row r="69" spans="1:4" x14ac:dyDescent="0.15">
      <c r="A69" t="s">
        <v>6</v>
      </c>
      <c r="B69">
        <v>60</v>
      </c>
      <c r="C69" t="s">
        <v>1</v>
      </c>
    </row>
    <row r="70" spans="1:4" x14ac:dyDescent="0.15">
      <c r="A70" t="s">
        <v>25</v>
      </c>
      <c r="B70">
        <f>2670.8 + 68.9656*$B$4 + (19.39 - 0.703178*$B$4)*B69 - 0.2333*B69^2</f>
        <v>3088.0322200000001</v>
      </c>
    </row>
    <row r="72" spans="1:4" x14ac:dyDescent="0.15">
      <c r="A72" t="s">
        <v>40</v>
      </c>
    </row>
    <row r="73" spans="1:4" x14ac:dyDescent="0.15">
      <c r="A73" s="1" t="s">
        <v>9</v>
      </c>
      <c r="B73" s="1" t="s">
        <v>36</v>
      </c>
      <c r="C73" s="1" t="s">
        <v>10</v>
      </c>
      <c r="D73" s="1" t="s">
        <v>37</v>
      </c>
    </row>
    <row r="74" spans="1:4" ht="15.75" x14ac:dyDescent="0.15">
      <c r="A74" s="1" t="s">
        <v>0</v>
      </c>
      <c r="B74" s="1"/>
      <c r="C74" s="1" t="s">
        <v>19</v>
      </c>
      <c r="D74" s="1" t="s">
        <v>19</v>
      </c>
    </row>
    <row r="75" spans="1:4" x14ac:dyDescent="0.15">
      <c r="A75">
        <v>15.71</v>
      </c>
      <c r="B75">
        <f t="shared" ref="B75:B81" si="8">1 - (1 - $B$4*10^(-2))*$B$6*LOG(($B$70 + A75)/($B$70 + $B$3))</f>
        <v>0.9993734032977003</v>
      </c>
      <c r="C75">
        <v>1008.5</v>
      </c>
      <c r="D75">
        <f t="shared" ref="D75:D81" si="9">C75*B75</f>
        <v>1007.8680772257308</v>
      </c>
    </row>
    <row r="76" spans="1:4" x14ac:dyDescent="0.15">
      <c r="A76">
        <v>30.41</v>
      </c>
      <c r="B76">
        <f t="shared" si="8"/>
        <v>0.99874962905676257</v>
      </c>
      <c r="C76">
        <v>1009.2</v>
      </c>
      <c r="D76">
        <f t="shared" si="9"/>
        <v>1007.9381256440848</v>
      </c>
    </row>
    <row r="77" spans="1:4" x14ac:dyDescent="0.15">
      <c r="A77">
        <v>50.01</v>
      </c>
      <c r="B77">
        <f t="shared" si="8"/>
        <v>0.99792248853521937</v>
      </c>
      <c r="C77">
        <v>1010.1</v>
      </c>
      <c r="D77">
        <f t="shared" si="9"/>
        <v>1008.0015056694251</v>
      </c>
    </row>
    <row r="78" spans="1:4" x14ac:dyDescent="0.15">
      <c r="A78">
        <v>99</v>
      </c>
      <c r="B78">
        <f t="shared" si="8"/>
        <v>0.9958774445317482</v>
      </c>
      <c r="C78">
        <v>1012.1</v>
      </c>
      <c r="D78">
        <f t="shared" si="9"/>
        <v>1007.9275616105824</v>
      </c>
    </row>
    <row r="79" spans="1:4" x14ac:dyDescent="0.15">
      <c r="A79">
        <v>196.97</v>
      </c>
      <c r="B79">
        <f t="shared" si="8"/>
        <v>0.99188041241874747</v>
      </c>
      <c r="C79">
        <v>1016.3</v>
      </c>
      <c r="D79">
        <f t="shared" si="9"/>
        <v>1008.048063141173</v>
      </c>
    </row>
    <row r="80" spans="1:4" x14ac:dyDescent="0.15">
      <c r="A80">
        <v>294.94</v>
      </c>
      <c r="B80">
        <f t="shared" si="8"/>
        <v>0.9880008511986913</v>
      </c>
      <c r="C80">
        <v>1020.3</v>
      </c>
      <c r="D80">
        <f t="shared" si="9"/>
        <v>1008.0572684780246</v>
      </c>
    </row>
    <row r="81" spans="1:4" x14ac:dyDescent="0.15">
      <c r="A81">
        <v>392.92</v>
      </c>
      <c r="B81">
        <f t="shared" si="8"/>
        <v>0.98423167347415885</v>
      </c>
      <c r="C81">
        <v>1024.3</v>
      </c>
      <c r="D81">
        <f t="shared" si="9"/>
        <v>1008.1485031395808</v>
      </c>
    </row>
    <row r="82" spans="1:4" x14ac:dyDescent="0.15">
      <c r="C82" t="s">
        <v>38</v>
      </c>
      <c r="D82">
        <f>AVERAGE(D75:D81)</f>
        <v>1007.9984435583716</v>
      </c>
    </row>
    <row r="85" spans="1:4" x14ac:dyDescent="0.15">
      <c r="A85" t="s">
        <v>6</v>
      </c>
      <c r="B85">
        <v>60</v>
      </c>
      <c r="C85" t="s">
        <v>1</v>
      </c>
    </row>
    <row r="86" spans="1:4" x14ac:dyDescent="0.15">
      <c r="A86" t="s">
        <v>25</v>
      </c>
      <c r="B86">
        <f>2670.8 + 68.9656*$B$4 + (19.39 - 0.703178*$B$4)*B85 - 0.2333*B85^2</f>
        <v>3088.0322200000001</v>
      </c>
    </row>
    <row r="88" spans="1:4" x14ac:dyDescent="0.15">
      <c r="A88" t="s">
        <v>41</v>
      </c>
    </row>
    <row r="89" spans="1:4" x14ac:dyDescent="0.15">
      <c r="A89" s="1" t="s">
        <v>9</v>
      </c>
      <c r="B89" s="1" t="s">
        <v>36</v>
      </c>
      <c r="C89" s="1" t="s">
        <v>10</v>
      </c>
      <c r="D89" s="1" t="s">
        <v>37</v>
      </c>
    </row>
    <row r="90" spans="1:4" ht="15.75" x14ac:dyDescent="0.15">
      <c r="A90" s="1" t="s">
        <v>0</v>
      </c>
      <c r="B90" s="1"/>
      <c r="C90" s="1" t="s">
        <v>19</v>
      </c>
      <c r="D90" s="1" t="s">
        <v>19</v>
      </c>
    </row>
    <row r="91" spans="1:4" x14ac:dyDescent="0.15">
      <c r="A91">
        <v>15.71</v>
      </c>
      <c r="B91">
        <f t="shared" ref="B91:B96" si="10">1 - (1 - $B$4*10^(-2))*$B$6*LOG(($B$86 + A91)/($B$86 + $B$3))</f>
        <v>0.9993734032977003</v>
      </c>
      <c r="C91">
        <v>995.5</v>
      </c>
      <c r="D91">
        <f t="shared" ref="D91:D96" si="11">C91*B91</f>
        <v>994.87622298286067</v>
      </c>
    </row>
    <row r="92" spans="1:4" x14ac:dyDescent="0.15">
      <c r="A92">
        <v>30.41</v>
      </c>
      <c r="B92">
        <f t="shared" si="10"/>
        <v>0.99874962905676257</v>
      </c>
      <c r="C92">
        <v>996.2</v>
      </c>
      <c r="D92">
        <f t="shared" si="11"/>
        <v>994.95438046634695</v>
      </c>
    </row>
    <row r="93" spans="1:4" x14ac:dyDescent="0.15">
      <c r="A93">
        <v>50</v>
      </c>
      <c r="B93">
        <f t="shared" si="10"/>
        <v>0.99792290922705917</v>
      </c>
      <c r="C93">
        <v>997.1</v>
      </c>
      <c r="D93">
        <f t="shared" si="11"/>
        <v>995.0289327903007</v>
      </c>
    </row>
    <row r="94" spans="1:4" x14ac:dyDescent="0.15">
      <c r="A94">
        <v>98.99</v>
      </c>
      <c r="B94">
        <f t="shared" si="10"/>
        <v>0.99587785875684276</v>
      </c>
      <c r="C94">
        <v>999.3</v>
      </c>
      <c r="D94">
        <f t="shared" si="11"/>
        <v>995.18074425571297</v>
      </c>
    </row>
    <row r="95" spans="1:4" x14ac:dyDescent="0.15">
      <c r="A95">
        <v>196.97</v>
      </c>
      <c r="B95">
        <f t="shared" si="10"/>
        <v>0.99188041241874747</v>
      </c>
      <c r="C95">
        <v>1003.5</v>
      </c>
      <c r="D95">
        <f t="shared" si="11"/>
        <v>995.35199386221313</v>
      </c>
    </row>
    <row r="96" spans="1:4" x14ac:dyDescent="0.15">
      <c r="A96">
        <v>294.94</v>
      </c>
      <c r="B96">
        <f t="shared" si="10"/>
        <v>0.9880008511986913</v>
      </c>
      <c r="C96">
        <v>1008</v>
      </c>
      <c r="D96">
        <f t="shared" si="11"/>
        <v>995.90485800828083</v>
      </c>
    </row>
    <row r="97" spans="3:4" x14ac:dyDescent="0.15">
      <c r="C97" t="s">
        <v>38</v>
      </c>
      <c r="D97">
        <f>AVERAGE(D91:D96)</f>
        <v>995.21618872761917</v>
      </c>
    </row>
  </sheetData>
  <phoneticPr fontId="1"/>
  <pageMargins left="0.7" right="0.7" top="0.75" bottom="0.75" header="0.3" footer="0.3"/>
  <pageSetup paperSize="9" scale="8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zoomScaleNormal="100" workbookViewId="0"/>
  </sheetViews>
  <sheetFormatPr defaultRowHeight="13.5" x14ac:dyDescent="0.15"/>
  <cols>
    <col min="4" max="4" width="9.875" bestFit="1" customWidth="1"/>
    <col min="5" max="5" width="11" bestFit="1" customWidth="1"/>
    <col min="6" max="6" width="13.5" bestFit="1" customWidth="1"/>
    <col min="7" max="8" width="11" bestFit="1" customWidth="1"/>
  </cols>
  <sheetData>
    <row r="1" spans="1:15" ht="18.75" x14ac:dyDescent="0.2">
      <c r="A1" s="2" t="s">
        <v>32</v>
      </c>
      <c r="O1" t="s">
        <v>35</v>
      </c>
    </row>
    <row r="3" spans="1:15" x14ac:dyDescent="0.15">
      <c r="A3" t="s">
        <v>9</v>
      </c>
      <c r="B3">
        <v>1.01325</v>
      </c>
      <c r="C3" t="s">
        <v>29</v>
      </c>
    </row>
    <row r="4" spans="1:15" x14ac:dyDescent="0.15">
      <c r="A4" t="s">
        <v>7</v>
      </c>
      <c r="B4">
        <v>1.01325</v>
      </c>
      <c r="C4" t="s">
        <v>4</v>
      </c>
    </row>
    <row r="6" spans="1:15" x14ac:dyDescent="0.15">
      <c r="A6" t="s">
        <v>3</v>
      </c>
      <c r="B6">
        <v>0.315</v>
      </c>
    </row>
    <row r="8" spans="1:15" x14ac:dyDescent="0.15">
      <c r="B8" t="s">
        <v>14</v>
      </c>
      <c r="F8" t="s">
        <v>49</v>
      </c>
      <c r="H8" t="s">
        <v>33</v>
      </c>
    </row>
    <row r="9" spans="1:15" x14ac:dyDescent="0.15">
      <c r="A9" s="1" t="s">
        <v>6</v>
      </c>
      <c r="B9" s="1" t="s">
        <v>2</v>
      </c>
      <c r="C9" s="1" t="s">
        <v>28</v>
      </c>
      <c r="D9" s="1" t="s">
        <v>13</v>
      </c>
      <c r="E9" s="1" t="s">
        <v>26</v>
      </c>
      <c r="F9" s="1" t="s">
        <v>13</v>
      </c>
      <c r="G9" s="1" t="s">
        <v>26</v>
      </c>
      <c r="H9" s="1" t="s">
        <v>26</v>
      </c>
    </row>
    <row r="10" spans="1:15" ht="15.75" x14ac:dyDescent="0.15">
      <c r="A10" s="1" t="s">
        <v>24</v>
      </c>
      <c r="D10" s="1" t="s">
        <v>30</v>
      </c>
      <c r="E10" s="1" t="s">
        <v>27</v>
      </c>
      <c r="F10" s="4" t="s">
        <v>31</v>
      </c>
      <c r="G10" s="1" t="s">
        <v>27</v>
      </c>
      <c r="H10" s="1" t="s">
        <v>27</v>
      </c>
    </row>
    <row r="11" spans="1:15" x14ac:dyDescent="0.15">
      <c r="A11">
        <v>0</v>
      </c>
      <c r="B11">
        <f>2668 + 19.867*A11 - 0.311*A11^2 + 0.001778*A11^3</f>
        <v>2668</v>
      </c>
      <c r="C11">
        <f>1 - $B$6*LOG((B11 + $B$3)/(B11 + $B$4))</f>
        <v>1</v>
      </c>
      <c r="D11" s="3">
        <f>0.4343*$B$6/(B11 + $B$3)/C11</f>
        <v>5.1256583308456785E-5</v>
      </c>
      <c r="E11" s="3">
        <f>1/D11</f>
        <v>19509.689008767986</v>
      </c>
      <c r="F11">
        <v>5.1609999999999996</v>
      </c>
      <c r="G11" s="3">
        <f>1/F11*10^5</f>
        <v>19376.089905057161</v>
      </c>
      <c r="H11" s="3">
        <f>-0.00015035*A11^4 + 0.034254*A11^3 - 3.69523*A11^2 + 185.754*A11 + 19372.1</f>
        <v>19372.099999999999</v>
      </c>
    </row>
    <row r="12" spans="1:15" x14ac:dyDescent="0.15">
      <c r="A12">
        <v>5</v>
      </c>
      <c r="B12">
        <f t="shared" ref="B12:B20" si="0">2668 + 19.867*A12 - 0.311*A12^2 + 0.001778*A12^3</f>
        <v>2759.7822499999997</v>
      </c>
      <c r="C12">
        <f t="shared" ref="C12:C20" si="1">1 - $B$6*LOG((B12 + $B$3)/(B12 + $B$4))</f>
        <v>1</v>
      </c>
      <c r="D12" s="3">
        <f t="shared" ref="D12:D20" si="2">0.4343*$B$6/(B12 + $B$3)/C12</f>
        <v>4.9552565555833457E-5</v>
      </c>
      <c r="E12" s="3">
        <f t="shared" ref="E12:E20" si="3">1/D12</f>
        <v>20180.589819779318</v>
      </c>
      <c r="G12" s="3"/>
      <c r="H12" s="3">
        <f t="shared" ref="H12:H23" si="4">-0.00015035*A12^4 + 0.034254*A12^3 - 3.69523*A12^2 + 185.754*A12 + 19372.1</f>
        <v>20212.677031249998</v>
      </c>
    </row>
    <row r="13" spans="1:15" x14ac:dyDescent="0.15">
      <c r="A13">
        <v>10</v>
      </c>
      <c r="B13">
        <f t="shared" si="0"/>
        <v>2837.348</v>
      </c>
      <c r="C13">
        <f t="shared" si="1"/>
        <v>1</v>
      </c>
      <c r="D13" s="3">
        <f t="shared" si="2"/>
        <v>4.8198410262259605E-5</v>
      </c>
      <c r="E13" s="3">
        <f t="shared" si="3"/>
        <v>20747.572265532202</v>
      </c>
      <c r="G13" s="3"/>
      <c r="H13" s="3">
        <f t="shared" si="4"/>
        <v>20892.8675</v>
      </c>
    </row>
    <row r="14" spans="1:15" x14ac:dyDescent="0.15">
      <c r="A14">
        <v>15</v>
      </c>
      <c r="B14">
        <f t="shared" si="0"/>
        <v>2902.0307500000004</v>
      </c>
      <c r="C14">
        <f t="shared" si="1"/>
        <v>1</v>
      </c>
      <c r="D14" s="3">
        <f t="shared" si="2"/>
        <v>4.7124501040976291E-5</v>
      </c>
      <c r="E14" s="3">
        <f t="shared" si="3"/>
        <v>21220.383832403179</v>
      </c>
      <c r="G14" s="3"/>
      <c r="H14" s="3">
        <f t="shared" si="4"/>
        <v>21434.979031249997</v>
      </c>
    </row>
    <row r="15" spans="1:15" x14ac:dyDescent="0.15">
      <c r="A15">
        <v>20</v>
      </c>
      <c r="B15">
        <f t="shared" si="0"/>
        <v>2955.1640000000002</v>
      </c>
      <c r="C15">
        <f t="shared" si="1"/>
        <v>1</v>
      </c>
      <c r="D15" s="3">
        <f t="shared" si="2"/>
        <v>4.6277502473845231E-5</v>
      </c>
      <c r="E15" s="3">
        <f t="shared" si="3"/>
        <v>21608.772006768784</v>
      </c>
      <c r="F15">
        <v>4.5789999999999997</v>
      </c>
      <c r="G15" s="3">
        <f>1/F15*10^5</f>
        <v>21838.829438742086</v>
      </c>
      <c r="H15" s="3">
        <f t="shared" si="4"/>
        <v>21859.063999999998</v>
      </c>
    </row>
    <row r="16" spans="1:15" x14ac:dyDescent="0.15">
      <c r="A16">
        <v>25</v>
      </c>
      <c r="B16">
        <f t="shared" si="0"/>
        <v>2998.0812500000002</v>
      </c>
      <c r="C16">
        <f t="shared" si="1"/>
        <v>1</v>
      </c>
      <c r="D16" s="3">
        <f t="shared" si="2"/>
        <v>4.5615268208454249E-5</v>
      </c>
      <c r="E16" s="3">
        <f t="shared" si="3"/>
        <v>21922.484275005576</v>
      </c>
      <c r="G16" s="3"/>
      <c r="H16" s="3">
        <f t="shared" si="4"/>
        <v>22182.919531249998</v>
      </c>
    </row>
    <row r="17" spans="1:8" x14ac:dyDescent="0.15">
      <c r="A17">
        <v>30</v>
      </c>
      <c r="B17">
        <f t="shared" si="0"/>
        <v>3032.116</v>
      </c>
      <c r="C17">
        <f t="shared" si="1"/>
        <v>1</v>
      </c>
      <c r="D17" s="3">
        <f t="shared" si="2"/>
        <v>4.510341918334011E-5</v>
      </c>
      <c r="E17" s="3">
        <f t="shared" si="3"/>
        <v>22171.268123490088</v>
      </c>
      <c r="G17" s="3"/>
      <c r="H17" s="3">
        <f t="shared" si="4"/>
        <v>22422.087499999998</v>
      </c>
    </row>
    <row r="18" spans="1:8" x14ac:dyDescent="0.15">
      <c r="A18">
        <v>35</v>
      </c>
      <c r="B18">
        <f t="shared" si="0"/>
        <v>3058.6017500000003</v>
      </c>
      <c r="C18">
        <f t="shared" si="1"/>
        <v>1</v>
      </c>
      <c r="D18" s="3">
        <f t="shared" si="2"/>
        <v>4.4712978593711946E-5</v>
      </c>
      <c r="E18" s="3">
        <f t="shared" si="3"/>
        <v>22364.871038598882</v>
      </c>
      <c r="G18" s="3"/>
      <c r="H18" s="3">
        <f t="shared" si="4"/>
        <v>22589.854531249999</v>
      </c>
    </row>
    <row r="19" spans="1:8" x14ac:dyDescent="0.15">
      <c r="A19">
        <v>40</v>
      </c>
      <c r="B19">
        <f t="shared" si="0"/>
        <v>3078.8720000000003</v>
      </c>
      <c r="C19">
        <f t="shared" si="1"/>
        <v>1</v>
      </c>
      <c r="D19" s="3">
        <f t="shared" si="2"/>
        <v>4.441870033956622E-5</v>
      </c>
      <c r="E19" s="3">
        <f t="shared" si="3"/>
        <v>22513.040506708479</v>
      </c>
      <c r="F19">
        <v>4.3979999999999997</v>
      </c>
      <c r="G19" s="3">
        <f>1/F19*10^5</f>
        <v>22737.608003638019</v>
      </c>
      <c r="H19" s="3">
        <f t="shared" si="4"/>
        <v>22697.251999999997</v>
      </c>
    </row>
    <row r="20" spans="1:8" x14ac:dyDescent="0.15">
      <c r="A20">
        <v>45</v>
      </c>
      <c r="B20">
        <f t="shared" si="0"/>
        <v>3094.2602499999998</v>
      </c>
      <c r="C20">
        <f t="shared" si="1"/>
        <v>1</v>
      </c>
      <c r="D20" s="3">
        <f t="shared" si="2"/>
        <v>4.4197871367425206E-5</v>
      </c>
      <c r="E20" s="3">
        <f t="shared" si="3"/>
        <v>22625.524014195438</v>
      </c>
      <c r="G20" s="3"/>
      <c r="H20" s="3">
        <f t="shared" si="4"/>
        <v>22753.056031249998</v>
      </c>
    </row>
    <row r="21" spans="1:8" x14ac:dyDescent="0.15">
      <c r="A21">
        <v>60</v>
      </c>
      <c r="D21" s="3"/>
      <c r="E21" s="3"/>
      <c r="F21">
        <v>4.42</v>
      </c>
      <c r="G21" s="3">
        <f>1/F21*10^5</f>
        <v>22624.434389140271</v>
      </c>
      <c r="H21" s="3">
        <f t="shared" si="4"/>
        <v>22664.839999999997</v>
      </c>
    </row>
    <row r="22" spans="1:8" x14ac:dyDescent="0.15">
      <c r="A22">
        <v>80</v>
      </c>
      <c r="D22" s="3"/>
      <c r="E22" s="3"/>
      <c r="F22">
        <v>4.5490000000000004</v>
      </c>
      <c r="G22" s="3">
        <f>1/F22*10^5</f>
        <v>21982.853374367991</v>
      </c>
      <c r="H22" s="3">
        <f t="shared" si="4"/>
        <v>21962.659999999996</v>
      </c>
    </row>
    <row r="23" spans="1:8" x14ac:dyDescent="0.15">
      <c r="A23">
        <v>100</v>
      </c>
      <c r="D23" s="3"/>
      <c r="E23" s="3"/>
      <c r="F23">
        <v>4.9480000000000004</v>
      </c>
      <c r="G23" s="3">
        <f>1/F23*10^5</f>
        <v>20210.185933710589</v>
      </c>
      <c r="H23" s="3">
        <f t="shared" si="4"/>
        <v>20214.199999999993</v>
      </c>
    </row>
  </sheetData>
  <phoneticPr fontId="1"/>
  <pageMargins left="0.7" right="0.7" top="0.75" bottom="0.75" header="0.3" footer="0.3"/>
  <pageSetup paperSize="9" scale="8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"/>
  <sheetViews>
    <sheetView zoomScaleNormal="100" workbookViewId="0"/>
  </sheetViews>
  <sheetFormatPr defaultRowHeight="13.5" x14ac:dyDescent="0.15"/>
  <cols>
    <col min="4" max="4" width="9.875" bestFit="1" customWidth="1"/>
    <col min="5" max="5" width="11" bestFit="1" customWidth="1"/>
  </cols>
  <sheetData>
    <row r="1" spans="1:12" ht="18.75" x14ac:dyDescent="0.2">
      <c r="A1" s="2" t="s">
        <v>43</v>
      </c>
      <c r="L1" t="s">
        <v>35</v>
      </c>
    </row>
    <row r="3" spans="1:12" x14ac:dyDescent="0.15">
      <c r="A3" t="s">
        <v>9</v>
      </c>
      <c r="B3">
        <v>1.01325</v>
      </c>
      <c r="C3" t="s">
        <v>29</v>
      </c>
    </row>
    <row r="4" spans="1:12" x14ac:dyDescent="0.15">
      <c r="A4" t="s">
        <v>7</v>
      </c>
      <c r="B4">
        <v>1.01325</v>
      </c>
      <c r="C4" t="s">
        <v>4</v>
      </c>
    </row>
    <row r="5" spans="1:12" x14ac:dyDescent="0.15">
      <c r="A5" t="s">
        <v>21</v>
      </c>
      <c r="B5">
        <v>3.5</v>
      </c>
      <c r="C5" t="s">
        <v>22</v>
      </c>
      <c r="D5" t="s">
        <v>23</v>
      </c>
    </row>
    <row r="7" spans="1:12" x14ac:dyDescent="0.15">
      <c r="A7" t="s">
        <v>3</v>
      </c>
      <c r="B7">
        <v>0.315</v>
      </c>
    </row>
    <row r="9" spans="1:12" x14ac:dyDescent="0.15">
      <c r="B9" t="s">
        <v>14</v>
      </c>
    </row>
    <row r="10" spans="1:12" x14ac:dyDescent="0.15">
      <c r="A10" s="1" t="s">
        <v>6</v>
      </c>
      <c r="B10" s="1" t="s">
        <v>2</v>
      </c>
      <c r="C10" s="1" t="s">
        <v>28</v>
      </c>
      <c r="D10" s="1" t="s">
        <v>13</v>
      </c>
      <c r="E10" s="1" t="s">
        <v>26</v>
      </c>
    </row>
    <row r="11" spans="1:12" x14ac:dyDescent="0.15">
      <c r="A11" s="1" t="s">
        <v>24</v>
      </c>
      <c r="D11" s="1" t="s">
        <v>30</v>
      </c>
      <c r="E11" s="1" t="s">
        <v>27</v>
      </c>
    </row>
    <row r="12" spans="1:12" x14ac:dyDescent="0.15">
      <c r="A12">
        <v>0</v>
      </c>
      <c r="B12">
        <f>2670.8 + 68.9656*$B$5 + (19.39 - 0.703178*$B$4)*A12 - 0.2333*A12^2</f>
        <v>2912.1796000000004</v>
      </c>
      <c r="C12">
        <f t="shared" ref="C12:C21" si="0">1 - $B$7*LOG((B12 + $B$3)/(B12 + $B$4))</f>
        <v>1</v>
      </c>
      <c r="D12" s="3">
        <f t="shared" ref="D12:D21" si="1">0.4343*$B$7/(B12 + $B$3)/C12</f>
        <v>4.6960330827394407E-5</v>
      </c>
      <c r="E12" s="3">
        <f>1/D12</f>
        <v>21294.568892105162</v>
      </c>
    </row>
    <row r="13" spans="1:12" x14ac:dyDescent="0.15">
      <c r="A13">
        <v>5</v>
      </c>
      <c r="B13">
        <f t="shared" ref="B13:B21" si="2">2670.8 + 68.9656*$B$5 + (19.39 - 0.703178*$B$4)*A13 - 0.2333*A13^2</f>
        <v>2999.7346244575006</v>
      </c>
      <c r="C13">
        <f t="shared" si="0"/>
        <v>1</v>
      </c>
      <c r="D13" s="3">
        <f t="shared" si="1"/>
        <v>4.559013476756444E-5</v>
      </c>
      <c r="E13" s="3">
        <f t="shared" ref="E13:E21" si="3">1/D13</f>
        <v>21934.569948046304</v>
      </c>
    </row>
    <row r="14" spans="1:12" x14ac:dyDescent="0.15">
      <c r="A14">
        <v>10</v>
      </c>
      <c r="B14">
        <f t="shared" si="2"/>
        <v>3075.6246489150003</v>
      </c>
      <c r="C14">
        <f t="shared" si="0"/>
        <v>1</v>
      </c>
      <c r="D14" s="3">
        <f t="shared" si="1"/>
        <v>4.4465583697140679E-5</v>
      </c>
      <c r="E14" s="3">
        <f t="shared" si="3"/>
        <v>22489.303341008523</v>
      </c>
    </row>
    <row r="15" spans="1:12" x14ac:dyDescent="0.15">
      <c r="A15">
        <v>15</v>
      </c>
      <c r="B15">
        <f t="shared" si="2"/>
        <v>3139.8496733725005</v>
      </c>
      <c r="C15">
        <f t="shared" si="0"/>
        <v>1</v>
      </c>
      <c r="D15" s="3">
        <f t="shared" si="1"/>
        <v>4.3556342106489067E-5</v>
      </c>
      <c r="E15" s="3">
        <f t="shared" si="3"/>
        <v>22958.769070991824</v>
      </c>
    </row>
    <row r="16" spans="1:12" x14ac:dyDescent="0.15">
      <c r="A16">
        <v>20</v>
      </c>
      <c r="B16">
        <f t="shared" si="2"/>
        <v>3192.4096978300004</v>
      </c>
      <c r="C16">
        <f t="shared" si="0"/>
        <v>1</v>
      </c>
      <c r="D16" s="3">
        <f t="shared" si="1"/>
        <v>4.2839455416627981E-5</v>
      </c>
      <c r="E16" s="3">
        <f t="shared" si="3"/>
        <v>23342.967137996195</v>
      </c>
    </row>
    <row r="17" spans="1:5" x14ac:dyDescent="0.15">
      <c r="A17">
        <v>25</v>
      </c>
      <c r="B17">
        <f t="shared" si="2"/>
        <v>3233.3047222875002</v>
      </c>
      <c r="C17">
        <f t="shared" si="0"/>
        <v>1</v>
      </c>
      <c r="D17" s="3">
        <f t="shared" si="1"/>
        <v>4.2297789262582548E-5</v>
      </c>
      <c r="E17" s="3">
        <f t="shared" si="3"/>
        <v>23641.897542021648</v>
      </c>
    </row>
    <row r="18" spans="1:5" x14ac:dyDescent="0.15">
      <c r="A18">
        <v>30</v>
      </c>
      <c r="B18">
        <f t="shared" si="2"/>
        <v>3262.5347467450006</v>
      </c>
      <c r="C18">
        <f t="shared" si="0"/>
        <v>1</v>
      </c>
      <c r="D18" s="3">
        <f t="shared" si="1"/>
        <v>4.1918948376566285E-5</v>
      </c>
      <c r="E18" s="3">
        <f t="shared" si="3"/>
        <v>23855.560283068178</v>
      </c>
    </row>
    <row r="19" spans="1:5" x14ac:dyDescent="0.15">
      <c r="A19">
        <v>35</v>
      </c>
      <c r="B19">
        <f t="shared" si="2"/>
        <v>3280.0997712025005</v>
      </c>
      <c r="C19">
        <f t="shared" si="0"/>
        <v>1</v>
      </c>
      <c r="D19" s="3">
        <f t="shared" si="1"/>
        <v>4.1694540576923588E-5</v>
      </c>
      <c r="E19" s="3">
        <f t="shared" si="3"/>
        <v>23983.955361135784</v>
      </c>
    </row>
    <row r="20" spans="1:5" x14ac:dyDescent="0.15">
      <c r="A20">
        <v>40</v>
      </c>
      <c r="B20">
        <f t="shared" si="2"/>
        <v>3285.9997956600005</v>
      </c>
      <c r="C20">
        <f t="shared" si="0"/>
        <v>1</v>
      </c>
      <c r="D20" s="3">
        <f t="shared" si="1"/>
        <v>4.1619700956352907E-5</v>
      </c>
      <c r="E20" s="3">
        <f t="shared" si="3"/>
        <v>24027.08277622447</v>
      </c>
    </row>
    <row r="21" spans="1:5" x14ac:dyDescent="0.15">
      <c r="A21">
        <v>45</v>
      </c>
      <c r="B21">
        <f t="shared" si="2"/>
        <v>3280.2348201175005</v>
      </c>
      <c r="C21">
        <f t="shared" si="0"/>
        <v>1</v>
      </c>
      <c r="D21" s="3">
        <f t="shared" si="1"/>
        <v>4.1692824521829305E-5</v>
      </c>
      <c r="E21" s="3">
        <f t="shared" si="3"/>
        <v>23984.942528334232</v>
      </c>
    </row>
    <row r="22" spans="1:5" x14ac:dyDescent="0.15">
      <c r="D22" s="3"/>
      <c r="E22" s="3"/>
    </row>
    <row r="23" spans="1:5" x14ac:dyDescent="0.15">
      <c r="D23" s="3"/>
      <c r="E23" s="3"/>
    </row>
    <row r="24" spans="1:5" x14ac:dyDescent="0.15">
      <c r="D24" s="3"/>
      <c r="E24" s="3"/>
    </row>
  </sheetData>
  <phoneticPr fontId="1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5</vt:i4>
      </vt:variant>
    </vt:vector>
  </HeadingPairs>
  <TitlesOfParts>
    <vt:vector size="12" baseType="lpstr">
      <vt:lpstr>表紙</vt:lpstr>
      <vt:lpstr>水の圧縮性</vt:lpstr>
      <vt:lpstr>海水の圧縮性</vt:lpstr>
      <vt:lpstr>水の密度</vt:lpstr>
      <vt:lpstr>海水の密度</vt:lpstr>
      <vt:lpstr>水の体積弾性率</vt:lpstr>
      <vt:lpstr>海水の体積弾性率</vt:lpstr>
      <vt:lpstr>海水の圧縮性!Print_Area</vt:lpstr>
      <vt:lpstr>海水の体積弾性率!Print_Area</vt:lpstr>
      <vt:lpstr>海水の密度!Print_Area</vt:lpstr>
      <vt:lpstr>水の圧縮性!Print_Area</vt:lpstr>
      <vt:lpstr>水の体積弾性率!Print_Area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2014-07-02T13:42:09Z</dcterms:modified>
</cp:coreProperties>
</file>